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3.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drawings/drawing4.xml" ContentType="application/vnd.openxmlformats-officedocument.drawing+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drawings/drawing5.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theme/theme1.xml" ContentType="application/vnd.openxmlformats-officedocument.theme+xml"/>
  <Override PartName="/xl/drawings/drawing6.xml" ContentType="application/vnd.openxmlformats-officedocument.drawing+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7.xml" ContentType="application/vnd.openxmlformats-officedocument.drawing+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13.xml" ContentType="application/vnd.openxmlformats-officedocument.drawingml.chart+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https://asnu1.sharepoint.com/sites/ASNU/MARKETING/Website/Injector DNA New/"/>
    </mc:Choice>
  </mc:AlternateContent>
  <xr:revisionPtr revIDLastSave="39" documentId="13_ncr:1_{69E129CD-7224-451B-88E2-57A08AD2532E}" xr6:coauthVersionLast="47" xr6:coauthVersionMax="47" xr10:uidLastSave="{9CF75CEC-4263-4E78-B759-ACB664186661}"/>
  <bookViews>
    <workbookView xWindow="-120" yWindow="-120" windowWidth="29040" windowHeight="15840" firstSheet="2" activeTab="8" xr2:uid="{539D3B8B-3D2D-4367-BD87-667A5529314D}"/>
  </bookViews>
  <sheets>
    <sheet name="Summary Data" sheetId="1" state="hidden" r:id="rId1"/>
    <sheet name="Constants" sheetId="2" state="hidden" r:id="rId2"/>
    <sheet name="Help" sheetId="3" r:id="rId3"/>
    <sheet name="Generic ECU" sheetId="4" r:id="rId4"/>
    <sheet name="LINK" sheetId="5" r:id="rId5"/>
    <sheet name="Nissan GTR EcuTek" sheetId="6" r:id="rId6"/>
    <sheet name="Nissan GTR COBB" sheetId="7" r:id="rId7"/>
    <sheet name="Subaru COBB" sheetId="8" r:id="rId8"/>
    <sheet name="Mitsubishi EVO X COBB" sheetId="9" r:id="rId9"/>
  </sheets>
  <definedNames>
    <definedName name="PressureFactors">Help!$AA$7:$AB$9</definedName>
    <definedName name="PressureUnits">Help!$AA$7:$AA$9</definedName>
    <definedName name="_xlnm.Print_Area" localSheetId="2">Help!$A$1:$Z$38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 i="3" l="1"/>
  <c r="CA59" i="9"/>
  <c r="CA58" i="9"/>
  <c r="CA57" i="9"/>
  <c r="CA56" i="9"/>
  <c r="CA55" i="9"/>
  <c r="CA54" i="9"/>
  <c r="CA53" i="9"/>
  <c r="CA52" i="9"/>
  <c r="CC51" i="9"/>
  <c r="CD51" i="9" s="1"/>
  <c r="CE51" i="9" s="1"/>
  <c r="CF51" i="9" s="1"/>
  <c r="CG51" i="9" s="1"/>
  <c r="CH51" i="9" s="1"/>
  <c r="CI51" i="9" s="1"/>
  <c r="CJ51" i="9" s="1"/>
  <c r="CK51" i="9" s="1"/>
  <c r="CL51" i="9" s="1"/>
  <c r="CM51" i="9" s="1"/>
  <c r="CN51" i="9" s="1"/>
  <c r="CO51" i="9" s="1"/>
  <c r="CP51" i="9" s="1"/>
  <c r="CQ51" i="9" s="1"/>
  <c r="CR51" i="9" s="1"/>
  <c r="CS51" i="9" s="1"/>
  <c r="CT51" i="9" s="1"/>
  <c r="CU51" i="9" s="1"/>
  <c r="CV51" i="9" s="1"/>
  <c r="CW51" i="9" s="1"/>
  <c r="CX51" i="9" s="1"/>
  <c r="CY51" i="9" s="1"/>
  <c r="CZ51" i="9" s="1"/>
  <c r="DA51" i="9" s="1"/>
  <c r="DB51" i="9" s="1"/>
  <c r="DC51" i="9" s="1"/>
  <c r="DD51" i="9" s="1"/>
  <c r="DE51" i="9" s="1"/>
  <c r="DF51" i="9" s="1"/>
  <c r="DG51" i="9" s="1"/>
  <c r="DH51" i="9" s="1"/>
  <c r="DI51" i="9" s="1"/>
  <c r="DJ51" i="9" s="1"/>
  <c r="DK51" i="9" s="1"/>
  <c r="DL51" i="9" s="1"/>
  <c r="DM51" i="9" s="1"/>
  <c r="DN51" i="9" s="1"/>
  <c r="DO51" i="9" s="1"/>
  <c r="DP51" i="9" s="1"/>
  <c r="DQ51" i="9" s="1"/>
  <c r="DR51" i="9" s="1"/>
  <c r="DS51" i="9" s="1"/>
  <c r="DT51" i="9" s="1"/>
  <c r="DU51" i="9" s="1"/>
  <c r="DV51" i="9" s="1"/>
  <c r="DW51" i="9" s="1"/>
  <c r="DX51" i="9" s="1"/>
  <c r="DY51" i="9" s="1"/>
  <c r="DZ51" i="9" s="1"/>
  <c r="EA51" i="9" s="1"/>
  <c r="EB51" i="9" s="1"/>
  <c r="EC51" i="9" s="1"/>
  <c r="ED51" i="9" s="1"/>
  <c r="EE51" i="9" s="1"/>
  <c r="EF51" i="9" s="1"/>
  <c r="EG51" i="9" s="1"/>
  <c r="EH51" i="9" s="1"/>
  <c r="EI51" i="9" s="1"/>
  <c r="EJ51" i="9" s="1"/>
  <c r="EK51" i="9" s="1"/>
  <c r="EL51" i="9" s="1"/>
  <c r="EM51" i="9" s="1"/>
  <c r="EN51" i="9" s="1"/>
  <c r="EO51" i="9" s="1"/>
  <c r="BJ51" i="9"/>
  <c r="BK51" i="9" s="1"/>
  <c r="BL51" i="9" s="1"/>
  <c r="BM51" i="9" s="1"/>
  <c r="BN51" i="9" s="1"/>
  <c r="BO51" i="9" s="1"/>
  <c r="BP51" i="9" s="1"/>
  <c r="BQ51" i="9" s="1"/>
  <c r="BR51" i="9" s="1"/>
  <c r="BS51" i="9" s="1"/>
  <c r="BT51" i="9" s="1"/>
  <c r="I51" i="9"/>
  <c r="J51" i="9" s="1"/>
  <c r="K51" i="9" s="1"/>
  <c r="L51" i="9" s="1"/>
  <c r="M51" i="9" s="1"/>
  <c r="N51" i="9" s="1"/>
  <c r="O51" i="9" s="1"/>
  <c r="P51" i="9" s="1"/>
  <c r="Q51" i="9" s="1"/>
  <c r="R51" i="9" s="1"/>
  <c r="S51" i="9" s="1"/>
  <c r="T51" i="9" s="1"/>
  <c r="U51" i="9" s="1"/>
  <c r="V51" i="9" s="1"/>
  <c r="W51" i="9" s="1"/>
  <c r="X51" i="9" s="1"/>
  <c r="Y51" i="9" s="1"/>
  <c r="Z51" i="9" s="1"/>
  <c r="AA51" i="9" s="1"/>
  <c r="AB51" i="9" s="1"/>
  <c r="AC51" i="9" s="1"/>
  <c r="AD51" i="9" s="1"/>
  <c r="AE51" i="9" s="1"/>
  <c r="AF51" i="9" s="1"/>
  <c r="AG51" i="9" s="1"/>
  <c r="AH51" i="9" s="1"/>
  <c r="AI51" i="9" s="1"/>
  <c r="AJ51" i="9" s="1"/>
  <c r="AK51" i="9" s="1"/>
  <c r="AL51" i="9" s="1"/>
  <c r="AM51" i="9" s="1"/>
  <c r="AN51" i="9" s="1"/>
  <c r="AO51" i="9" s="1"/>
  <c r="AP51" i="9" s="1"/>
  <c r="AQ51" i="9" s="1"/>
  <c r="AR51" i="9" s="1"/>
  <c r="AS51" i="9" s="1"/>
  <c r="AT51" i="9" s="1"/>
  <c r="AU51" i="9" s="1"/>
  <c r="AV51" i="9" s="1"/>
  <c r="AW51" i="9" s="1"/>
  <c r="AX51" i="9" s="1"/>
  <c r="AY51" i="9" s="1"/>
  <c r="AZ51" i="9" s="1"/>
  <c r="BA51" i="9" s="1"/>
  <c r="BB51" i="9" s="1"/>
  <c r="BC51" i="9" s="1"/>
  <c r="BD51" i="9" s="1"/>
  <c r="BE51" i="9" s="1"/>
  <c r="BF51" i="9" s="1"/>
  <c r="BG51" i="9" s="1"/>
  <c r="BH51" i="9" s="1"/>
  <c r="BI51" i="9" s="1"/>
  <c r="H51" i="9"/>
  <c r="F51" i="9"/>
  <c r="F40" i="9"/>
  <c r="F29" i="9"/>
  <c r="F14" i="9"/>
  <c r="A1" i="9"/>
  <c r="F62" i="8"/>
  <c r="F51" i="8"/>
  <c r="R40" i="8"/>
  <c r="F40" i="8"/>
  <c r="F29" i="8"/>
  <c r="N26" i="8"/>
  <c r="M26" i="8"/>
  <c r="L26" i="8"/>
  <c r="J26" i="8"/>
  <c r="I26" i="8"/>
  <c r="H26" i="8"/>
  <c r="G26" i="8"/>
  <c r="K25" i="8"/>
  <c r="K26" i="8" s="1"/>
  <c r="F14" i="8"/>
  <c r="A1" i="8"/>
  <c r="F62" i="7"/>
  <c r="CA62" i="7" s="1"/>
  <c r="F40" i="7"/>
  <c r="N26" i="7"/>
  <c r="M26" i="7"/>
  <c r="L26" i="7"/>
  <c r="J26" i="7"/>
  <c r="I26" i="7"/>
  <c r="H26" i="7"/>
  <c r="G26" i="7"/>
  <c r="K25" i="7"/>
  <c r="K26" i="7" s="1"/>
  <c r="F14" i="7"/>
  <c r="A1" i="7"/>
  <c r="F62" i="6"/>
  <c r="CA62" i="6" s="1"/>
  <c r="F40" i="6"/>
  <c r="F29" i="6"/>
  <c r="N26" i="6"/>
  <c r="M26" i="6"/>
  <c r="L26" i="6"/>
  <c r="J26" i="6"/>
  <c r="I26" i="6"/>
  <c r="H26" i="6"/>
  <c r="G26" i="6"/>
  <c r="K25" i="6"/>
  <c r="K26" i="6" s="1"/>
  <c r="F14" i="6"/>
  <c r="A1" i="6"/>
  <c r="CC51" i="5"/>
  <c r="CD51" i="5" s="1"/>
  <c r="CE51" i="5" s="1"/>
  <c r="CF51" i="5" s="1"/>
  <c r="CG51" i="5" s="1"/>
  <c r="CH51" i="5" s="1"/>
  <c r="CI51" i="5" s="1"/>
  <c r="CJ51" i="5" s="1"/>
  <c r="CK51" i="5" s="1"/>
  <c r="CL51" i="5" s="1"/>
  <c r="CM51" i="5" s="1"/>
  <c r="CN51" i="5" s="1"/>
  <c r="CO51" i="5" s="1"/>
  <c r="CP51" i="5" s="1"/>
  <c r="CQ51" i="5" s="1"/>
  <c r="CR51" i="5" s="1"/>
  <c r="CS51" i="5" s="1"/>
  <c r="CT51" i="5" s="1"/>
  <c r="CU51" i="5" s="1"/>
  <c r="CV51" i="5" s="1"/>
  <c r="CW51" i="5" s="1"/>
  <c r="CX51" i="5" s="1"/>
  <c r="CY51" i="5" s="1"/>
  <c r="CZ51" i="5" s="1"/>
  <c r="DA51" i="5" s="1"/>
  <c r="DB51" i="5" s="1"/>
  <c r="DC51" i="5" s="1"/>
  <c r="DD51" i="5" s="1"/>
  <c r="DE51" i="5" s="1"/>
  <c r="DF51" i="5" s="1"/>
  <c r="DG51" i="5" s="1"/>
  <c r="H51" i="5"/>
  <c r="I51" i="5" s="1"/>
  <c r="F51" i="5"/>
  <c r="F40" i="5"/>
  <c r="F29" i="5"/>
  <c r="N26" i="5"/>
  <c r="M26" i="5"/>
  <c r="L26" i="5"/>
  <c r="J26" i="5"/>
  <c r="I26" i="5"/>
  <c r="H26" i="5"/>
  <c r="G26" i="5"/>
  <c r="K25" i="5"/>
  <c r="K26" i="5" s="1"/>
  <c r="F14" i="5"/>
  <c r="A1" i="5"/>
  <c r="G62" i="4"/>
  <c r="CB62" i="4" s="1"/>
  <c r="F62" i="4"/>
  <c r="CA62" i="4" s="1"/>
  <c r="I51" i="4"/>
  <c r="CD51" i="4" s="1"/>
  <c r="F51" i="4"/>
  <c r="CA51" i="4" s="1"/>
  <c r="U40" i="4"/>
  <c r="F40" i="4"/>
  <c r="F29" i="4"/>
  <c r="N26" i="4"/>
  <c r="M26" i="4"/>
  <c r="L26" i="4"/>
  <c r="K26" i="4"/>
  <c r="J26" i="4"/>
  <c r="I26" i="4"/>
  <c r="H26" i="4"/>
  <c r="G26" i="4"/>
  <c r="K25" i="4"/>
  <c r="F14" i="4"/>
  <c r="A1" i="4"/>
  <c r="N34" i="3"/>
  <c r="K34" i="3"/>
  <c r="K32" i="3"/>
  <c r="N32" i="3" s="1"/>
  <c r="G18" i="2"/>
  <c r="F18" i="2"/>
  <c r="E18" i="2"/>
  <c r="D18" i="2"/>
  <c r="F17" i="2"/>
  <c r="E17" i="2"/>
  <c r="D17" i="2"/>
  <c r="F16" i="2"/>
  <c r="E16" i="2"/>
  <c r="D16" i="2"/>
  <c r="F15" i="2"/>
  <c r="E15" i="2"/>
  <c r="D15" i="2"/>
  <c r="C9" i="2"/>
  <c r="C8" i="2"/>
  <c r="C7" i="2"/>
  <c r="A1" i="2"/>
  <c r="H62" i="4"/>
  <c r="CC62" i="4" s="1"/>
  <c r="K51" i="4"/>
  <c r="CF51" i="4" s="1"/>
  <c r="L51" i="4"/>
  <c r="CG51" i="4" s="1"/>
  <c r="M51" i="4"/>
  <c r="CH51" i="4" s="1"/>
  <c r="N51" i="4"/>
  <c r="CI51" i="4" s="1"/>
  <c r="P62" i="4"/>
  <c r="CK62" i="4" s="1"/>
  <c r="Q62" i="4"/>
  <c r="CL62" i="4" s="1"/>
  <c r="R62" i="4"/>
  <c r="CM62" i="4" s="1"/>
  <c r="S62" i="4"/>
  <c r="CN62" i="4" s="1"/>
  <c r="D171" i="1" a="1"/>
  <c r="E171" i="1" s="1"/>
  <c r="D164" i="1" a="1"/>
  <c r="M164" i="1" s="1"/>
  <c r="D163" i="1" a="1"/>
  <c r="D156" i="1" a="1"/>
  <c r="D155" i="1" a="1"/>
  <c r="C156" i="1" a="1"/>
  <c r="A154" i="1"/>
  <c r="U105" i="1"/>
  <c r="U104" i="1"/>
  <c r="U103" i="1"/>
  <c r="U102" i="1"/>
  <c r="U101" i="1"/>
  <c r="U100" i="1"/>
  <c r="U99" i="1"/>
  <c r="U98" i="1"/>
  <c r="U97" i="1"/>
  <c r="U96" i="1"/>
  <c r="U95" i="1"/>
  <c r="U94" i="1"/>
  <c r="U93" i="1"/>
  <c r="D119" i="1" a="1"/>
  <c r="U92" i="1"/>
  <c r="U91" i="1"/>
  <c r="D121" i="1" a="1"/>
  <c r="D120" i="1" a="1"/>
  <c r="D113" i="1" a="1"/>
  <c r="O113" i="1" s="1"/>
  <c r="D112" i="1" a="1"/>
  <c r="O112" i="1" s="1"/>
  <c r="C110" i="1"/>
  <c r="A110" i="1"/>
  <c r="L79" i="1"/>
  <c r="L83" i="1" s="1"/>
  <c r="S79" i="1"/>
  <c r="R79" i="1"/>
  <c r="Q79" i="1"/>
  <c r="P79" i="1"/>
  <c r="O79" i="1"/>
  <c r="N79" i="1"/>
  <c r="N83" i="1" s="1"/>
  <c r="M79" i="1"/>
  <c r="M83" i="1" s="1"/>
  <c r="P52" i="1"/>
  <c r="P56" i="1" s="1"/>
  <c r="U51" i="1"/>
  <c r="U50" i="1"/>
  <c r="U49" i="1"/>
  <c r="U48" i="1"/>
  <c r="U47" i="1"/>
  <c r="U46" i="1"/>
  <c r="U45" i="1"/>
  <c r="U44" i="1"/>
  <c r="U43" i="1"/>
  <c r="U42" i="1"/>
  <c r="U41" i="1"/>
  <c r="U40" i="1"/>
  <c r="U39" i="1"/>
  <c r="U38" i="1"/>
  <c r="U37" i="1"/>
  <c r="S52" i="1"/>
  <c r="R52" i="1"/>
  <c r="Q52" i="1"/>
  <c r="O52" i="1"/>
  <c r="N52" i="1"/>
  <c r="N53" i="1" s="1"/>
  <c r="M52" i="1"/>
  <c r="L52" i="1"/>
  <c r="E52" i="1"/>
  <c r="G40" i="8"/>
  <c r="H40" i="8"/>
  <c r="I40" i="8"/>
  <c r="J40" i="8"/>
  <c r="K40" i="8"/>
  <c r="S25" i="1"/>
  <c r="R25" i="1"/>
  <c r="Q25" i="1"/>
  <c r="P25" i="1"/>
  <c r="O25" i="1"/>
  <c r="O26" i="1" s="1"/>
  <c r="N25" i="1"/>
  <c r="M25" i="1"/>
  <c r="L25" i="1"/>
  <c r="A1" i="1"/>
  <c r="O120" i="1" l="1"/>
  <c r="F120" i="1"/>
  <c r="E120" i="1"/>
  <c r="D120" i="1"/>
  <c r="R120" i="1"/>
  <c r="N120" i="1"/>
  <c r="M120" i="1"/>
  <c r="L120" i="1"/>
  <c r="J120" i="1"/>
  <c r="O119" i="1"/>
  <c r="R119" i="1"/>
  <c r="N119" i="1"/>
  <c r="J119" i="1"/>
  <c r="F119" i="1"/>
  <c r="Q28" i="1"/>
  <c r="Q29" i="1"/>
  <c r="G53" i="1"/>
  <c r="C112" i="1" a="1"/>
  <c r="D114" i="1" a="1"/>
  <c r="D122" i="1" a="1"/>
  <c r="J80" i="1"/>
  <c r="F26" i="1"/>
  <c r="D115" i="1" a="1"/>
  <c r="D123" i="1" a="1"/>
  <c r="D157" i="1" a="1"/>
  <c r="D157" i="1" s="1"/>
  <c r="K62" i="4"/>
  <c r="CF62" i="4" s="1"/>
  <c r="G26" i="1"/>
  <c r="D116" i="1" a="1"/>
  <c r="D124" i="1" a="1"/>
  <c r="L124" i="1" s="1"/>
  <c r="K53" i="1"/>
  <c r="D117" i="1" a="1"/>
  <c r="D125" i="1" a="1"/>
  <c r="H26" i="1"/>
  <c r="D53" i="1"/>
  <c r="D118" i="1" a="1"/>
  <c r="D126" i="1" a="1"/>
  <c r="D160" i="1" a="1"/>
  <c r="D168" i="1" a="1"/>
  <c r="E168" i="1" s="1"/>
  <c r="D111" i="1" a="1"/>
  <c r="D127" i="1" a="1"/>
  <c r="D161" i="1" a="1"/>
  <c r="D158" i="1" a="1"/>
  <c r="F53" i="1"/>
  <c r="D162" i="1" a="1"/>
  <c r="D170" i="1" a="1"/>
  <c r="E170" i="1" s="1"/>
  <c r="J25" i="1"/>
  <c r="D159" i="1" a="1"/>
  <c r="O55" i="1"/>
  <c r="O54" i="1"/>
  <c r="O56" i="1"/>
  <c r="O53" i="1"/>
  <c r="N27" i="1"/>
  <c r="N28" i="1"/>
  <c r="N26" i="1"/>
  <c r="N29" i="1"/>
  <c r="M27" i="1"/>
  <c r="M29" i="1"/>
  <c r="M28" i="1"/>
  <c r="M26" i="1"/>
  <c r="P28" i="1"/>
  <c r="P26" i="1"/>
  <c r="P29" i="1"/>
  <c r="P27" i="1"/>
  <c r="S55" i="1"/>
  <c r="S54" i="1"/>
  <c r="S56" i="1"/>
  <c r="S53" i="1"/>
  <c r="E55" i="1"/>
  <c r="E54" i="1"/>
  <c r="L54" i="1"/>
  <c r="L56" i="1"/>
  <c r="L53" i="1"/>
  <c r="L55" i="1"/>
  <c r="J28" i="1"/>
  <c r="R28" i="1"/>
  <c r="R26" i="1"/>
  <c r="R29" i="1"/>
  <c r="R27" i="1"/>
  <c r="M56" i="1"/>
  <c r="M53" i="1"/>
  <c r="M55" i="1"/>
  <c r="M54" i="1"/>
  <c r="R83" i="1"/>
  <c r="R82" i="1"/>
  <c r="R81" i="1"/>
  <c r="R80" i="1"/>
  <c r="E25" i="1"/>
  <c r="G52" i="1"/>
  <c r="N56" i="1"/>
  <c r="O123" i="1"/>
  <c r="G123" i="1"/>
  <c r="N123" i="1"/>
  <c r="F123" i="1"/>
  <c r="M123" i="1"/>
  <c r="E123" i="1"/>
  <c r="L123" i="1"/>
  <c r="D123" i="1"/>
  <c r="S123" i="1"/>
  <c r="K123" i="1"/>
  <c r="R123" i="1"/>
  <c r="J123" i="1"/>
  <c r="Q123" i="1"/>
  <c r="I123" i="1"/>
  <c r="P123" i="1"/>
  <c r="H123" i="1"/>
  <c r="P157" i="1"/>
  <c r="H157" i="1"/>
  <c r="O157" i="1"/>
  <c r="G157" i="1"/>
  <c r="L157" i="1"/>
  <c r="N157" i="1"/>
  <c r="M157" i="1"/>
  <c r="K157" i="1"/>
  <c r="J157" i="1"/>
  <c r="I157" i="1"/>
  <c r="S157" i="1"/>
  <c r="F157" i="1"/>
  <c r="E157" i="1"/>
  <c r="Q157" i="1"/>
  <c r="D26" i="1"/>
  <c r="D25" i="1"/>
  <c r="F21" i="8"/>
  <c r="F21" i="9"/>
  <c r="F21" i="7"/>
  <c r="F21" i="6"/>
  <c r="F21" i="5"/>
  <c r="F21" i="4"/>
  <c r="S29" i="1"/>
  <c r="S28" i="1"/>
  <c r="S27" i="1"/>
  <c r="S26" i="1"/>
  <c r="F25" i="1"/>
  <c r="J26" i="1"/>
  <c r="J27" i="1" s="1"/>
  <c r="U36" i="1"/>
  <c r="K52" i="1"/>
  <c r="E53" i="1"/>
  <c r="N54" i="1"/>
  <c r="G80" i="1"/>
  <c r="O116" i="1"/>
  <c r="G116" i="1"/>
  <c r="N116" i="1"/>
  <c r="F116" i="1"/>
  <c r="M116" i="1"/>
  <c r="E116" i="1"/>
  <c r="L116" i="1"/>
  <c r="D116" i="1"/>
  <c r="S116" i="1"/>
  <c r="K116" i="1"/>
  <c r="R116" i="1"/>
  <c r="J116" i="1"/>
  <c r="Q116" i="1"/>
  <c r="I116" i="1"/>
  <c r="P116" i="1"/>
  <c r="H116" i="1"/>
  <c r="O124" i="1"/>
  <c r="G124" i="1"/>
  <c r="N124" i="1"/>
  <c r="F124" i="1"/>
  <c r="M124" i="1"/>
  <c r="E124" i="1"/>
  <c r="D124" i="1"/>
  <c r="S124" i="1"/>
  <c r="K124" i="1"/>
  <c r="R124" i="1"/>
  <c r="J124" i="1"/>
  <c r="Q124" i="1"/>
  <c r="I124" i="1"/>
  <c r="H124" i="1"/>
  <c r="K26" i="1"/>
  <c r="K25" i="1"/>
  <c r="O115" i="1"/>
  <c r="G115" i="1"/>
  <c r="N115" i="1"/>
  <c r="F115" i="1"/>
  <c r="M115" i="1"/>
  <c r="E115" i="1"/>
  <c r="L115" i="1"/>
  <c r="D115" i="1"/>
  <c r="S115" i="1"/>
  <c r="K115" i="1"/>
  <c r="R115" i="1"/>
  <c r="J115" i="1"/>
  <c r="Q115" i="1"/>
  <c r="I115" i="1"/>
  <c r="P115" i="1"/>
  <c r="H115" i="1"/>
  <c r="L29" i="1"/>
  <c r="L28" i="1"/>
  <c r="L27" i="1"/>
  <c r="L26" i="1"/>
  <c r="F20" i="8"/>
  <c r="F20" i="9"/>
  <c r="F20" i="7"/>
  <c r="F20" i="6"/>
  <c r="F20" i="4"/>
  <c r="F20" i="5"/>
  <c r="G25" i="1"/>
  <c r="Q27" i="1"/>
  <c r="O29" i="1"/>
  <c r="H80" i="1"/>
  <c r="H79" i="1"/>
  <c r="O83" i="1"/>
  <c r="O82" i="1"/>
  <c r="O81" i="1"/>
  <c r="O80" i="1"/>
  <c r="G18" i="9"/>
  <c r="G18" i="8"/>
  <c r="G18" i="7"/>
  <c r="G18" i="6"/>
  <c r="G18" i="5"/>
  <c r="G18" i="4"/>
  <c r="O117" i="1"/>
  <c r="G117" i="1"/>
  <c r="N117" i="1"/>
  <c r="F117" i="1"/>
  <c r="M117" i="1"/>
  <c r="E117" i="1"/>
  <c r="L117" i="1"/>
  <c r="D117" i="1"/>
  <c r="S117" i="1"/>
  <c r="K117" i="1"/>
  <c r="R117" i="1"/>
  <c r="J117" i="1"/>
  <c r="Q117" i="1"/>
  <c r="I117" i="1"/>
  <c r="P117" i="1"/>
  <c r="H117" i="1"/>
  <c r="O125" i="1"/>
  <c r="G125" i="1"/>
  <c r="N125" i="1"/>
  <c r="F125" i="1"/>
  <c r="M125" i="1"/>
  <c r="E125" i="1"/>
  <c r="L125" i="1"/>
  <c r="D125" i="1"/>
  <c r="S125" i="1"/>
  <c r="K125" i="1"/>
  <c r="R125" i="1"/>
  <c r="J125" i="1"/>
  <c r="Q125" i="1"/>
  <c r="I125" i="1"/>
  <c r="P125" i="1"/>
  <c r="H125" i="1"/>
  <c r="I26" i="1"/>
  <c r="O27" i="1"/>
  <c r="H52" i="1"/>
  <c r="H53" i="1"/>
  <c r="F19" i="9"/>
  <c r="F19" i="7"/>
  <c r="F19" i="8"/>
  <c r="F19" i="5"/>
  <c r="F19" i="6"/>
  <c r="F19" i="4"/>
  <c r="H25" i="1"/>
  <c r="N55" i="1"/>
  <c r="I80" i="1"/>
  <c r="I79" i="1"/>
  <c r="P83" i="1"/>
  <c r="P82" i="1"/>
  <c r="P81" i="1"/>
  <c r="P80" i="1"/>
  <c r="G17" i="9"/>
  <c r="G17" i="7"/>
  <c r="G17" i="8"/>
  <c r="G17" i="6"/>
  <c r="G17" i="5"/>
  <c r="G17" i="4"/>
  <c r="O118" i="1"/>
  <c r="G118" i="1"/>
  <c r="N118" i="1"/>
  <c r="F118" i="1"/>
  <c r="M118" i="1"/>
  <c r="E118" i="1"/>
  <c r="L118" i="1"/>
  <c r="D118" i="1"/>
  <c r="S118" i="1"/>
  <c r="K118" i="1"/>
  <c r="R118" i="1"/>
  <c r="J118" i="1"/>
  <c r="Q118" i="1"/>
  <c r="I118" i="1"/>
  <c r="P118" i="1"/>
  <c r="H118" i="1"/>
  <c r="O126" i="1"/>
  <c r="G126" i="1"/>
  <c r="N126" i="1"/>
  <c r="F126" i="1"/>
  <c r="M126" i="1"/>
  <c r="E126" i="1"/>
  <c r="L126" i="1"/>
  <c r="D126" i="1"/>
  <c r="S126" i="1"/>
  <c r="K126" i="1"/>
  <c r="R126" i="1"/>
  <c r="J126" i="1"/>
  <c r="Q126" i="1"/>
  <c r="I126" i="1"/>
  <c r="P126" i="1"/>
  <c r="H126" i="1"/>
  <c r="P160" i="1"/>
  <c r="H160" i="1"/>
  <c r="O160" i="1"/>
  <c r="G160" i="1"/>
  <c r="L160" i="1"/>
  <c r="D160" i="1"/>
  <c r="S160" i="1"/>
  <c r="F160" i="1"/>
  <c r="R160" i="1"/>
  <c r="E160" i="1"/>
  <c r="Q160" i="1"/>
  <c r="N160" i="1"/>
  <c r="M160" i="1"/>
  <c r="K160" i="1"/>
  <c r="J160" i="1"/>
  <c r="I160" i="1"/>
  <c r="F18" i="9"/>
  <c r="F18" i="8"/>
  <c r="F18" i="7"/>
  <c r="F18" i="5"/>
  <c r="F18" i="6"/>
  <c r="F18" i="4"/>
  <c r="E26" i="1"/>
  <c r="O28" i="1"/>
  <c r="Q83" i="1"/>
  <c r="Q82" i="1"/>
  <c r="Q81" i="1"/>
  <c r="Q80" i="1"/>
  <c r="G16" i="9"/>
  <c r="S1" i="9"/>
  <c r="G16" i="8"/>
  <c r="S2" i="8"/>
  <c r="S2" i="9"/>
  <c r="S1" i="8"/>
  <c r="G16" i="7"/>
  <c r="S2" i="7"/>
  <c r="S1" i="7"/>
  <c r="S2" i="6"/>
  <c r="S1" i="6"/>
  <c r="G16" i="5"/>
  <c r="S2" i="5"/>
  <c r="G16" i="6"/>
  <c r="S1" i="5"/>
  <c r="G16" i="4"/>
  <c r="S2" i="4"/>
  <c r="Q111" i="1"/>
  <c r="I111" i="1"/>
  <c r="P111" i="1"/>
  <c r="H111" i="1"/>
  <c r="O111" i="1"/>
  <c r="G111" i="1"/>
  <c r="N111" i="1"/>
  <c r="F111" i="1"/>
  <c r="M111" i="1"/>
  <c r="E111" i="1"/>
  <c r="L111" i="1"/>
  <c r="D111" i="1"/>
  <c r="S111" i="1"/>
  <c r="K111" i="1"/>
  <c r="R111" i="1"/>
  <c r="J111" i="1"/>
  <c r="O127" i="1"/>
  <c r="G127" i="1"/>
  <c r="N127" i="1"/>
  <c r="F127" i="1"/>
  <c r="M127" i="1"/>
  <c r="E127" i="1"/>
  <c r="L127" i="1"/>
  <c r="D127" i="1"/>
  <c r="S127" i="1"/>
  <c r="K127" i="1"/>
  <c r="R127" i="1"/>
  <c r="J127" i="1"/>
  <c r="Q127" i="1"/>
  <c r="I127" i="1"/>
  <c r="P127" i="1"/>
  <c r="H127" i="1"/>
  <c r="P161" i="1"/>
  <c r="H161" i="1"/>
  <c r="O161" i="1"/>
  <c r="G161" i="1"/>
  <c r="L161" i="1"/>
  <c r="D161" i="1"/>
  <c r="I161" i="1"/>
  <c r="S161" i="1"/>
  <c r="F161" i="1"/>
  <c r="R161" i="1"/>
  <c r="E161" i="1"/>
  <c r="Q161" i="1"/>
  <c r="N161" i="1"/>
  <c r="M161" i="1"/>
  <c r="K161" i="1"/>
  <c r="J161" i="1"/>
  <c r="P158" i="1"/>
  <c r="H158" i="1"/>
  <c r="O158" i="1"/>
  <c r="G158" i="1"/>
  <c r="L158" i="1"/>
  <c r="D158" i="1"/>
  <c r="Q158" i="1"/>
  <c r="N158" i="1"/>
  <c r="M158" i="1"/>
  <c r="K158" i="1"/>
  <c r="J158" i="1"/>
  <c r="I158" i="1"/>
  <c r="S158" i="1"/>
  <c r="F158" i="1"/>
  <c r="R158" i="1"/>
  <c r="E158" i="1"/>
  <c r="I25" i="1"/>
  <c r="Q56" i="1"/>
  <c r="Q55" i="1"/>
  <c r="Q54" i="1"/>
  <c r="Q53" i="1"/>
  <c r="R56" i="1"/>
  <c r="R55" i="1"/>
  <c r="R54" i="1"/>
  <c r="R53" i="1"/>
  <c r="D52" i="1"/>
  <c r="F80" i="1"/>
  <c r="F79" i="1"/>
  <c r="E80" i="1"/>
  <c r="E79" i="1"/>
  <c r="K80" i="1"/>
  <c r="K79" i="1"/>
  <c r="G15" i="9"/>
  <c r="G15" i="7"/>
  <c r="G15" i="6"/>
  <c r="G15" i="8"/>
  <c r="G15" i="5"/>
  <c r="G15" i="4"/>
  <c r="J79" i="1"/>
  <c r="P162" i="1"/>
  <c r="H162" i="1"/>
  <c r="O162" i="1"/>
  <c r="G162" i="1"/>
  <c r="L162" i="1"/>
  <c r="D162" i="1"/>
  <c r="J162" i="1"/>
  <c r="I162" i="1"/>
  <c r="S162" i="1"/>
  <c r="F162" i="1"/>
  <c r="R162" i="1"/>
  <c r="E162" i="1"/>
  <c r="Q162" i="1"/>
  <c r="N162" i="1"/>
  <c r="M162" i="1"/>
  <c r="K162" i="1"/>
  <c r="F22" i="9"/>
  <c r="F22" i="8"/>
  <c r="F22" i="7"/>
  <c r="F22" i="5"/>
  <c r="F22" i="6"/>
  <c r="F22" i="4"/>
  <c r="F17" i="8"/>
  <c r="F17" i="9"/>
  <c r="F17" i="7"/>
  <c r="F17" i="5"/>
  <c r="F17" i="6"/>
  <c r="F17" i="4"/>
  <c r="G28" i="9"/>
  <c r="F16" i="8"/>
  <c r="F16" i="9"/>
  <c r="G28" i="8"/>
  <c r="G28" i="6"/>
  <c r="F16" i="7"/>
  <c r="F16" i="6"/>
  <c r="G28" i="5"/>
  <c r="F16" i="4"/>
  <c r="F16" i="5"/>
  <c r="G28" i="4"/>
  <c r="Q26" i="1"/>
  <c r="I53" i="1"/>
  <c r="G22" i="9"/>
  <c r="G22" i="8"/>
  <c r="G22" i="7"/>
  <c r="G22" i="6"/>
  <c r="G22" i="5"/>
  <c r="G22" i="4"/>
  <c r="D80" i="1"/>
  <c r="D79" i="1"/>
  <c r="S83" i="1"/>
  <c r="S82" i="1"/>
  <c r="S81" i="1"/>
  <c r="S80" i="1"/>
  <c r="O121" i="1"/>
  <c r="G121" i="1"/>
  <c r="N121" i="1"/>
  <c r="F121" i="1"/>
  <c r="M121" i="1"/>
  <c r="E121" i="1"/>
  <c r="L121" i="1"/>
  <c r="D121" i="1"/>
  <c r="S121" i="1"/>
  <c r="K121" i="1"/>
  <c r="R121" i="1"/>
  <c r="J121" i="1"/>
  <c r="Q121" i="1"/>
  <c r="I121" i="1"/>
  <c r="P121" i="1"/>
  <c r="H121" i="1"/>
  <c r="C169" i="1"/>
  <c r="U169" i="1" s="1"/>
  <c r="C161" i="1"/>
  <c r="U161" i="1" s="1"/>
  <c r="C168" i="1"/>
  <c r="U168" i="1" s="1"/>
  <c r="C160" i="1"/>
  <c r="U160" i="1" s="1"/>
  <c r="C165" i="1"/>
  <c r="U165" i="1" s="1"/>
  <c r="C157" i="1"/>
  <c r="U157" i="1" s="1"/>
  <c r="C170" i="1"/>
  <c r="U170" i="1" s="1"/>
  <c r="C156" i="1"/>
  <c r="U156" i="1" s="1"/>
  <c r="C167" i="1"/>
  <c r="U167" i="1" s="1"/>
  <c r="C166" i="1"/>
  <c r="U166" i="1" s="1"/>
  <c r="C164" i="1"/>
  <c r="U164" i="1" s="1"/>
  <c r="C163" i="1"/>
  <c r="U163" i="1" s="1"/>
  <c r="C162" i="1"/>
  <c r="U162" i="1" s="1"/>
  <c r="C159" i="1"/>
  <c r="U159" i="1" s="1"/>
  <c r="C171" i="1"/>
  <c r="U171" i="1" s="1"/>
  <c r="C158" i="1"/>
  <c r="U158" i="1" s="1"/>
  <c r="R155" i="1"/>
  <c r="J155" i="1"/>
  <c r="Q155" i="1"/>
  <c r="I155" i="1"/>
  <c r="N155" i="1"/>
  <c r="F155" i="1"/>
  <c r="H155" i="1"/>
  <c r="G155" i="1"/>
  <c r="S155" i="1"/>
  <c r="E155" i="1"/>
  <c r="P155" i="1"/>
  <c r="D155" i="1"/>
  <c r="O155" i="1"/>
  <c r="M155" i="1"/>
  <c r="L155" i="1"/>
  <c r="K155" i="1"/>
  <c r="P163" i="1"/>
  <c r="H163" i="1"/>
  <c r="O163" i="1"/>
  <c r="G163" i="1"/>
  <c r="L163" i="1"/>
  <c r="D163" i="1"/>
  <c r="K163" i="1"/>
  <c r="J163" i="1"/>
  <c r="I163" i="1"/>
  <c r="S163" i="1"/>
  <c r="F163" i="1"/>
  <c r="R163" i="1"/>
  <c r="E163" i="1"/>
  <c r="Q163" i="1"/>
  <c r="N163" i="1"/>
  <c r="M163" i="1"/>
  <c r="P159" i="1"/>
  <c r="H159" i="1"/>
  <c r="O159" i="1"/>
  <c r="G159" i="1"/>
  <c r="L159" i="1"/>
  <c r="D159" i="1"/>
  <c r="R159" i="1"/>
  <c r="E159" i="1"/>
  <c r="Q159" i="1"/>
  <c r="N159" i="1"/>
  <c r="M159" i="1"/>
  <c r="K159" i="1"/>
  <c r="J159" i="1"/>
  <c r="I159" i="1"/>
  <c r="S159" i="1"/>
  <c r="F159" i="1"/>
  <c r="J53" i="1"/>
  <c r="J52" i="1"/>
  <c r="F52" i="1"/>
  <c r="G21" i="4"/>
  <c r="C124" i="1"/>
  <c r="U124" i="1" s="1"/>
  <c r="C116" i="1"/>
  <c r="U116" i="1" s="1"/>
  <c r="C123" i="1"/>
  <c r="U123" i="1" s="1"/>
  <c r="C115" i="1"/>
  <c r="U115" i="1" s="1"/>
  <c r="C122" i="1"/>
  <c r="U122" i="1" s="1"/>
  <c r="C114" i="1"/>
  <c r="U114" i="1" s="1"/>
  <c r="C121" i="1"/>
  <c r="U121" i="1" s="1"/>
  <c r="C113" i="1"/>
  <c r="U113" i="1" s="1"/>
  <c r="C120" i="1"/>
  <c r="U120" i="1" s="1"/>
  <c r="C112" i="1"/>
  <c r="U112" i="1" s="1"/>
  <c r="C127" i="1"/>
  <c r="U127" i="1" s="1"/>
  <c r="C119" i="1"/>
  <c r="U119" i="1" s="1"/>
  <c r="C126" i="1"/>
  <c r="U126" i="1" s="1"/>
  <c r="C118" i="1"/>
  <c r="U118" i="1" s="1"/>
  <c r="C125" i="1"/>
  <c r="U125" i="1" s="1"/>
  <c r="C117" i="1"/>
  <c r="U117" i="1" s="1"/>
  <c r="O114" i="1"/>
  <c r="G114" i="1"/>
  <c r="N114" i="1"/>
  <c r="F114" i="1"/>
  <c r="M114" i="1"/>
  <c r="E114" i="1"/>
  <c r="L114" i="1"/>
  <c r="D114" i="1"/>
  <c r="S114" i="1"/>
  <c r="K114" i="1"/>
  <c r="R114" i="1"/>
  <c r="J114" i="1"/>
  <c r="Q114" i="1"/>
  <c r="I114" i="1"/>
  <c r="P114" i="1"/>
  <c r="H114" i="1"/>
  <c r="O122" i="1"/>
  <c r="G122" i="1"/>
  <c r="N122" i="1"/>
  <c r="F122" i="1"/>
  <c r="M122" i="1"/>
  <c r="E122" i="1"/>
  <c r="L122" i="1"/>
  <c r="D122" i="1"/>
  <c r="S122" i="1"/>
  <c r="K122" i="1"/>
  <c r="R122" i="1"/>
  <c r="J122" i="1"/>
  <c r="Q122" i="1"/>
  <c r="I122" i="1"/>
  <c r="P122" i="1"/>
  <c r="H122" i="1"/>
  <c r="P156" i="1"/>
  <c r="H156" i="1"/>
  <c r="O156" i="1"/>
  <c r="G156" i="1"/>
  <c r="L156" i="1"/>
  <c r="D156" i="1"/>
  <c r="M156" i="1"/>
  <c r="K156" i="1"/>
  <c r="J156" i="1"/>
  <c r="I156" i="1"/>
  <c r="S156" i="1"/>
  <c r="F156" i="1"/>
  <c r="R156" i="1"/>
  <c r="E156" i="1"/>
  <c r="Q156" i="1"/>
  <c r="N156" i="1"/>
  <c r="P55" i="1"/>
  <c r="F15" i="9"/>
  <c r="F15" i="7"/>
  <c r="F15" i="8"/>
  <c r="F15" i="6"/>
  <c r="F15" i="5"/>
  <c r="F15" i="4"/>
  <c r="I52" i="1"/>
  <c r="G20" i="9"/>
  <c r="G20" i="8"/>
  <c r="G20" i="7"/>
  <c r="G20" i="6"/>
  <c r="G20" i="5"/>
  <c r="G20" i="4"/>
  <c r="G79" i="1"/>
  <c r="U90" i="1"/>
  <c r="H112" i="1"/>
  <c r="P112" i="1"/>
  <c r="H113" i="1"/>
  <c r="P113" i="1"/>
  <c r="H119" i="1"/>
  <c r="P119" i="1"/>
  <c r="H120" i="1"/>
  <c r="P120" i="1"/>
  <c r="D166" i="1" a="1"/>
  <c r="V142" i="1" a="1"/>
  <c r="R164" i="1"/>
  <c r="R170" i="1"/>
  <c r="Q171" i="1"/>
  <c r="G19" i="9"/>
  <c r="G19" i="8"/>
  <c r="G19" i="7"/>
  <c r="G19" i="6"/>
  <c r="G19" i="5"/>
  <c r="V92" i="1" a="1"/>
  <c r="V93" i="1" a="1"/>
  <c r="V94" i="1" a="1"/>
  <c r="V95" i="1" a="1"/>
  <c r="V96" i="1" a="1"/>
  <c r="V97" i="1" a="1"/>
  <c r="V98" i="1" a="1"/>
  <c r="V99" i="1" a="1"/>
  <c r="V100" i="1" a="1"/>
  <c r="V101" i="1" a="1"/>
  <c r="V102" i="1" a="1"/>
  <c r="V103" i="1" a="1"/>
  <c r="V104" i="1" a="1"/>
  <c r="V105" i="1" a="1"/>
  <c r="I112" i="1"/>
  <c r="Q112" i="1"/>
  <c r="I113" i="1"/>
  <c r="Q113" i="1"/>
  <c r="I119" i="1"/>
  <c r="Q119" i="1"/>
  <c r="I120" i="1"/>
  <c r="Q120" i="1"/>
  <c r="D167" i="1" a="1"/>
  <c r="V141" i="1" a="1"/>
  <c r="V147" i="1" a="1"/>
  <c r="E164" i="1"/>
  <c r="R171" i="1"/>
  <c r="G19" i="4"/>
  <c r="J112" i="1"/>
  <c r="R112" i="1"/>
  <c r="J113" i="1"/>
  <c r="R113" i="1"/>
  <c r="P168" i="1"/>
  <c r="H168" i="1"/>
  <c r="O168" i="1"/>
  <c r="G168" i="1"/>
  <c r="N168" i="1"/>
  <c r="F168" i="1"/>
  <c r="L168" i="1"/>
  <c r="D168" i="1"/>
  <c r="S168" i="1"/>
  <c r="K168" i="1"/>
  <c r="F164" i="1"/>
  <c r="I168" i="1"/>
  <c r="K112" i="1"/>
  <c r="S112" i="1"/>
  <c r="K113" i="1"/>
  <c r="S113" i="1"/>
  <c r="K119" i="1"/>
  <c r="S119" i="1"/>
  <c r="K120" i="1"/>
  <c r="S120" i="1"/>
  <c r="D169" i="1" a="1"/>
  <c r="V139" i="1" a="1"/>
  <c r="V146" i="1" a="1"/>
  <c r="I164" i="1"/>
  <c r="J168" i="1"/>
  <c r="D112" i="1"/>
  <c r="L112" i="1"/>
  <c r="D113" i="1"/>
  <c r="L113" i="1"/>
  <c r="D119" i="1"/>
  <c r="L119" i="1"/>
  <c r="P170" i="1"/>
  <c r="H170" i="1"/>
  <c r="O170" i="1"/>
  <c r="G170" i="1"/>
  <c r="N170" i="1"/>
  <c r="F170" i="1"/>
  <c r="L170" i="1"/>
  <c r="D170" i="1"/>
  <c r="S170" i="1"/>
  <c r="K170" i="1"/>
  <c r="J164" i="1"/>
  <c r="M168" i="1"/>
  <c r="I170" i="1"/>
  <c r="L80" i="1"/>
  <c r="L81" i="1"/>
  <c r="L82" i="1"/>
  <c r="E112" i="1"/>
  <c r="M112" i="1"/>
  <c r="E113" i="1"/>
  <c r="M113" i="1"/>
  <c r="E119" i="1"/>
  <c r="M119" i="1"/>
  <c r="N62" i="8"/>
  <c r="AQ62" i="8" s="1"/>
  <c r="V62" i="6"/>
  <c r="CQ62" i="6" s="1"/>
  <c r="V62" i="7"/>
  <c r="CQ62" i="7" s="1"/>
  <c r="V62" i="4"/>
  <c r="CQ62" i="4" s="1"/>
  <c r="V51" i="4"/>
  <c r="CQ51" i="4" s="1"/>
  <c r="P171" i="1"/>
  <c r="H171" i="1"/>
  <c r="O171" i="1"/>
  <c r="G171" i="1"/>
  <c r="N171" i="1"/>
  <c r="F171" i="1"/>
  <c r="L171" i="1"/>
  <c r="D171" i="1"/>
  <c r="S171" i="1"/>
  <c r="K171" i="1"/>
  <c r="U62" i="7"/>
  <c r="CP62" i="7" s="1"/>
  <c r="U62" i="6"/>
  <c r="CP62" i="6" s="1"/>
  <c r="U62" i="4"/>
  <c r="CP62" i="4" s="1"/>
  <c r="U51" i="4"/>
  <c r="CP51" i="4" s="1"/>
  <c r="M62" i="8"/>
  <c r="AP62" i="8" s="1"/>
  <c r="T62" i="6"/>
  <c r="CO62" i="6" s="1"/>
  <c r="T62" i="7"/>
  <c r="CO62" i="7" s="1"/>
  <c r="T62" i="4"/>
  <c r="CO62" i="4" s="1"/>
  <c r="T51" i="4"/>
  <c r="CO51" i="4" s="1"/>
  <c r="U136" i="1"/>
  <c r="V149" i="1" a="1"/>
  <c r="Q168" i="1"/>
  <c r="J170" i="1"/>
  <c r="I171" i="1"/>
  <c r="M80" i="1"/>
  <c r="M81" i="1"/>
  <c r="M82" i="1"/>
  <c r="F112" i="1"/>
  <c r="N112" i="1"/>
  <c r="F113" i="1"/>
  <c r="N113" i="1"/>
  <c r="P164" i="1"/>
  <c r="H164" i="1"/>
  <c r="O164" i="1"/>
  <c r="G164" i="1"/>
  <c r="L164" i="1"/>
  <c r="D164" i="1"/>
  <c r="S164" i="1"/>
  <c r="K164" i="1"/>
  <c r="U134" i="1"/>
  <c r="U135" i="1"/>
  <c r="N164" i="1"/>
  <c r="R168" i="1"/>
  <c r="M170" i="1"/>
  <c r="J171" i="1"/>
  <c r="P53" i="1"/>
  <c r="P54" i="1"/>
  <c r="G21" i="9"/>
  <c r="G21" i="7"/>
  <c r="G21" i="8"/>
  <c r="G21" i="6"/>
  <c r="G21" i="5"/>
  <c r="N80" i="1"/>
  <c r="N81" i="1"/>
  <c r="N82" i="1"/>
  <c r="G112" i="1"/>
  <c r="G113" i="1"/>
  <c r="G119" i="1"/>
  <c r="G120" i="1"/>
  <c r="D165" i="1" a="1"/>
  <c r="V135" i="1" a="1"/>
  <c r="V143" i="1" a="1"/>
  <c r="Q164" i="1"/>
  <c r="Q170" i="1"/>
  <c r="M171" i="1"/>
  <c r="J51" i="5"/>
  <c r="K51" i="5" s="1"/>
  <c r="L51" i="5" s="1"/>
  <c r="M51" i="5" s="1"/>
  <c r="N51" i="5" s="1"/>
  <c r="O51" i="5" s="1"/>
  <c r="P51" i="5" s="1"/>
  <c r="Q51" i="5" s="1"/>
  <c r="R51" i="5" s="1"/>
  <c r="S51" i="5" s="1"/>
  <c r="T51" i="5" s="1"/>
  <c r="U51" i="5" s="1"/>
  <c r="V51" i="5" s="1"/>
  <c r="W51" i="5" s="1"/>
  <c r="X51" i="5" s="1"/>
  <c r="Y51" i="5" s="1"/>
  <c r="Z51" i="5" s="1"/>
  <c r="AA51" i="5" s="1"/>
  <c r="AB51" i="5" s="1"/>
  <c r="AC51" i="5" s="1"/>
  <c r="AD51" i="5" s="1"/>
  <c r="AE51" i="5" s="1"/>
  <c r="AF51" i="5" s="1"/>
  <c r="AG51" i="5" s="1"/>
  <c r="AH51" i="5" s="1"/>
  <c r="AI51" i="5" s="1"/>
  <c r="AJ51" i="5" s="1"/>
  <c r="AK51" i="5" s="1"/>
  <c r="AL51" i="5" s="1"/>
  <c r="AM51" i="5" s="1"/>
  <c r="S62" i="6"/>
  <c r="CN62" i="6" s="1"/>
  <c r="S62" i="7"/>
  <c r="CN62" i="7" s="1"/>
  <c r="L62" i="8"/>
  <c r="AO62" i="8" s="1"/>
  <c r="R62" i="6"/>
  <c r="CM62" i="6" s="1"/>
  <c r="R62" i="7"/>
  <c r="CM62" i="7" s="1"/>
  <c r="Q62" i="7"/>
  <c r="CL62" i="7" s="1"/>
  <c r="Q62" i="6"/>
  <c r="CL62" i="6" s="1"/>
  <c r="K62" i="8"/>
  <c r="AN62" i="8" s="1"/>
  <c r="K51" i="8"/>
  <c r="AN51" i="8" s="1"/>
  <c r="P62" i="7"/>
  <c r="CK62" i="7" s="1"/>
  <c r="P62" i="6"/>
  <c r="CK62" i="6" s="1"/>
  <c r="P51" i="4"/>
  <c r="CK51" i="4" s="1"/>
  <c r="O62" i="7"/>
  <c r="CJ62" i="7" s="1"/>
  <c r="O62" i="6"/>
  <c r="CJ62" i="6" s="1"/>
  <c r="O51" i="4"/>
  <c r="CJ51" i="4" s="1"/>
  <c r="J51" i="8"/>
  <c r="AM51" i="8" s="1"/>
  <c r="J62" i="8"/>
  <c r="AM62" i="8" s="1"/>
  <c r="N62" i="7"/>
  <c r="CI62" i="7" s="1"/>
  <c r="N62" i="6"/>
  <c r="CI62" i="6" s="1"/>
  <c r="N62" i="4"/>
  <c r="CI62" i="4" s="1"/>
  <c r="M62" i="7"/>
  <c r="CH62" i="7" s="1"/>
  <c r="M62" i="6"/>
  <c r="CH62" i="6" s="1"/>
  <c r="M62" i="4"/>
  <c r="CH62" i="4" s="1"/>
  <c r="I51" i="8"/>
  <c r="AL51" i="8" s="1"/>
  <c r="I62" i="8"/>
  <c r="AL62" i="8" s="1"/>
  <c r="L62" i="6"/>
  <c r="CG62" i="6" s="1"/>
  <c r="L62" i="7"/>
  <c r="CG62" i="7" s="1"/>
  <c r="L62" i="4"/>
  <c r="CG62" i="4" s="1"/>
  <c r="K62" i="6"/>
  <c r="CF62" i="6" s="1"/>
  <c r="K62" i="7"/>
  <c r="CF62" i="7" s="1"/>
  <c r="H51" i="8"/>
  <c r="AK51" i="8" s="1"/>
  <c r="H62" i="8"/>
  <c r="AK62" i="8" s="1"/>
  <c r="J62" i="6"/>
  <c r="CE62" i="6" s="1"/>
  <c r="J62" i="7"/>
  <c r="CE62" i="7" s="1"/>
  <c r="I62" i="7"/>
  <c r="CD62" i="7" s="1"/>
  <c r="I62" i="6"/>
  <c r="CD62" i="6" s="1"/>
  <c r="G51" i="8"/>
  <c r="AJ51" i="8" s="1"/>
  <c r="G62" i="8"/>
  <c r="H62" i="7"/>
  <c r="CC62" i="7" s="1"/>
  <c r="H62" i="6"/>
  <c r="CC62" i="6" s="1"/>
  <c r="H51" i="4"/>
  <c r="CC51" i="4" s="1"/>
  <c r="G62" i="7"/>
  <c r="G62" i="6"/>
  <c r="G51" i="4"/>
  <c r="Q51" i="4"/>
  <c r="CL51" i="4" s="1"/>
  <c r="I62" i="4"/>
  <c r="CD62" i="4" s="1"/>
  <c r="U137" i="1"/>
  <c r="U138" i="1"/>
  <c r="U139" i="1"/>
  <c r="U140" i="1"/>
  <c r="U141" i="1"/>
  <c r="U142" i="1"/>
  <c r="U143" i="1"/>
  <c r="U144" i="1"/>
  <c r="U145" i="1"/>
  <c r="U146" i="1"/>
  <c r="U147" i="1"/>
  <c r="U148" i="1"/>
  <c r="U149" i="1"/>
  <c r="R51" i="4"/>
  <c r="CM51" i="4" s="1"/>
  <c r="J62" i="4"/>
  <c r="CE62" i="4" s="1"/>
  <c r="S51" i="4"/>
  <c r="CN51" i="4" s="1"/>
  <c r="J51" i="4"/>
  <c r="CE51" i="4" s="1"/>
  <c r="O62" i="4"/>
  <c r="CJ62" i="4" s="1"/>
  <c r="B11" i="5"/>
  <c r="B8" i="9"/>
  <c r="R157" i="1" l="1"/>
  <c r="P124" i="1"/>
  <c r="F69" i="7"/>
  <c r="CA69" i="7" s="1"/>
  <c r="F47" i="7"/>
  <c r="Y95" i="1"/>
  <c r="X95" i="1"/>
  <c r="W95" i="1"/>
  <c r="V95" i="1"/>
  <c r="F52" i="5"/>
  <c r="CA52" i="5" s="1"/>
  <c r="F41" i="5"/>
  <c r="F30" i="5"/>
  <c r="F54" i="8"/>
  <c r="AI54" i="8" s="1"/>
  <c r="F65" i="8"/>
  <c r="AI65" i="8" s="1"/>
  <c r="F43" i="8"/>
  <c r="R43" i="8"/>
  <c r="F32" i="8"/>
  <c r="F46" i="6"/>
  <c r="F68" i="6"/>
  <c r="CA68" i="6" s="1"/>
  <c r="F35" i="6"/>
  <c r="F28" i="1"/>
  <c r="F27" i="1"/>
  <c r="AJ62" i="8"/>
  <c r="B11" i="8"/>
  <c r="B8" i="8"/>
  <c r="Y102" i="1"/>
  <c r="X102" i="1"/>
  <c r="W102" i="1"/>
  <c r="V102" i="1"/>
  <c r="Y94" i="1"/>
  <c r="X94" i="1"/>
  <c r="W94" i="1"/>
  <c r="V94" i="1"/>
  <c r="F30" i="6"/>
  <c r="G30" i="6" s="1"/>
  <c r="F41" i="6"/>
  <c r="F63" i="6"/>
  <c r="CA63" i="6" s="1"/>
  <c r="F53" i="5"/>
  <c r="CA53" i="5" s="1"/>
  <c r="F42" i="5"/>
  <c r="F31" i="5"/>
  <c r="R42" i="8"/>
  <c r="F64" i="8"/>
  <c r="AI64" i="8" s="1"/>
  <c r="F42" i="8"/>
  <c r="F53" i="8"/>
  <c r="AI53" i="8" s="1"/>
  <c r="F31" i="8"/>
  <c r="F70" i="4"/>
  <c r="CA70" i="4" s="1"/>
  <c r="F59" i="4"/>
  <c r="CA59" i="4" s="1"/>
  <c r="F48" i="4"/>
  <c r="U48" i="4" s="1"/>
  <c r="F37" i="4"/>
  <c r="G37" i="4" s="1"/>
  <c r="F44" i="4"/>
  <c r="U44" i="4" s="1"/>
  <c r="F66" i="4"/>
  <c r="CA66" i="4" s="1"/>
  <c r="F55" i="4"/>
  <c r="CA55" i="4" s="1"/>
  <c r="F33" i="4"/>
  <c r="G33" i="4" s="1"/>
  <c r="I82" i="1"/>
  <c r="I81" i="1"/>
  <c r="F67" i="7"/>
  <c r="CA67" i="7" s="1"/>
  <c r="F45" i="7"/>
  <c r="H82" i="1"/>
  <c r="H81" i="1"/>
  <c r="F68" i="7"/>
  <c r="CA68" i="7" s="1"/>
  <c r="F46" i="7"/>
  <c r="F58" i="9"/>
  <c r="F47" i="9"/>
  <c r="F36" i="9"/>
  <c r="P165" i="1"/>
  <c r="H165" i="1"/>
  <c r="O165" i="1"/>
  <c r="G165" i="1"/>
  <c r="L165" i="1"/>
  <c r="D165" i="1"/>
  <c r="S165" i="1"/>
  <c r="K165" i="1"/>
  <c r="I165" i="1"/>
  <c r="F165" i="1"/>
  <c r="E165" i="1"/>
  <c r="R165" i="1"/>
  <c r="Q165" i="1"/>
  <c r="N165" i="1"/>
  <c r="M165" i="1"/>
  <c r="J165" i="1"/>
  <c r="Y103" i="1"/>
  <c r="X103" i="1"/>
  <c r="W103" i="1"/>
  <c r="V103" i="1"/>
  <c r="J55" i="1"/>
  <c r="J54" i="1"/>
  <c r="V168" i="1" a="1"/>
  <c r="V161" i="1" a="1"/>
  <c r="V162" i="1" a="1"/>
  <c r="V165" i="1" a="1"/>
  <c r="V163" i="1" a="1"/>
  <c r="V156" i="1" a="1"/>
  <c r="V157" i="1" a="1"/>
  <c r="V171" i="1" a="1"/>
  <c r="V158" i="1" a="1"/>
  <c r="V170" i="1" a="1"/>
  <c r="V164" i="1" a="1"/>
  <c r="V159" i="1" a="1"/>
  <c r="V160" i="1" a="1"/>
  <c r="F42" i="9"/>
  <c r="F53" i="9"/>
  <c r="F31" i="9"/>
  <c r="G31" i="9" s="1"/>
  <c r="E82" i="1"/>
  <c r="E81" i="1"/>
  <c r="F56" i="8"/>
  <c r="AI56" i="8" s="1"/>
  <c r="F34" i="8"/>
  <c r="F45" i="8"/>
  <c r="R45" i="8"/>
  <c r="F67" i="8"/>
  <c r="AI67" i="8" s="1"/>
  <c r="K28" i="1"/>
  <c r="K27" i="1"/>
  <c r="Y101" i="1"/>
  <c r="X101" i="1"/>
  <c r="W101" i="1"/>
  <c r="V101" i="1"/>
  <c r="Y93" i="1"/>
  <c r="X93" i="1"/>
  <c r="W93" i="1"/>
  <c r="V93" i="1"/>
  <c r="F52" i="8"/>
  <c r="AI52" i="8" s="1"/>
  <c r="F30" i="8"/>
  <c r="G30" i="8" s="1"/>
  <c r="F41" i="8"/>
  <c r="F63" i="8"/>
  <c r="AI63" i="8" s="1"/>
  <c r="R41" i="8"/>
  <c r="F53" i="4"/>
  <c r="CA53" i="4" s="1"/>
  <c r="F42" i="4"/>
  <c r="U42" i="4" s="1"/>
  <c r="F64" i="4"/>
  <c r="CA64" i="4" s="1"/>
  <c r="F31" i="4"/>
  <c r="G31" i="4" s="1"/>
  <c r="G34" i="9"/>
  <c r="G36" i="9"/>
  <c r="F70" i="6"/>
  <c r="CA70" i="6" s="1"/>
  <c r="F48" i="6"/>
  <c r="F37" i="6"/>
  <c r="F82" i="1"/>
  <c r="F81" i="1"/>
  <c r="F66" i="6"/>
  <c r="CA66" i="6" s="1"/>
  <c r="F33" i="6"/>
  <c r="F44" i="6"/>
  <c r="F45" i="9"/>
  <c r="F34" i="9"/>
  <c r="F56" i="9"/>
  <c r="F46" i="9"/>
  <c r="F57" i="9"/>
  <c r="F35" i="9"/>
  <c r="G35" i="9" s="1"/>
  <c r="F58" i="8"/>
  <c r="AI58" i="8" s="1"/>
  <c r="F47" i="8"/>
  <c r="R47" i="8"/>
  <c r="F36" i="8"/>
  <c r="F69" i="8"/>
  <c r="AI69" i="8" s="1"/>
  <c r="CB51" i="4"/>
  <c r="B11" i="4"/>
  <c r="B8" i="4"/>
  <c r="Y92" i="1"/>
  <c r="X92" i="1"/>
  <c r="W92" i="1"/>
  <c r="V92" i="1"/>
  <c r="F63" i="7"/>
  <c r="CA63" i="7" s="1"/>
  <c r="F41" i="7"/>
  <c r="G31" i="5"/>
  <c r="G30" i="5"/>
  <c r="G33" i="5"/>
  <c r="F54" i="4"/>
  <c r="CA54" i="4" s="1"/>
  <c r="F32" i="4"/>
  <c r="G32" i="4" s="1"/>
  <c r="F65" i="4"/>
  <c r="CA65" i="4" s="1"/>
  <c r="F43" i="4"/>
  <c r="U43" i="4" s="1"/>
  <c r="F59" i="5"/>
  <c r="CA59" i="5" s="1"/>
  <c r="F48" i="5"/>
  <c r="F37" i="5"/>
  <c r="G37" i="5" s="1"/>
  <c r="F55" i="5"/>
  <c r="CA55" i="5" s="1"/>
  <c r="F44" i="5"/>
  <c r="F33" i="5"/>
  <c r="R46" i="8"/>
  <c r="F68" i="8"/>
  <c r="AI68" i="8" s="1"/>
  <c r="F46" i="8"/>
  <c r="F35" i="8"/>
  <c r="G35" i="8" s="1"/>
  <c r="F57" i="8"/>
  <c r="AI57" i="8" s="1"/>
  <c r="D28" i="1"/>
  <c r="D27" i="1"/>
  <c r="X147" i="1"/>
  <c r="Y147" i="1"/>
  <c r="W147" i="1"/>
  <c r="V147" i="1"/>
  <c r="Y143" i="1"/>
  <c r="X143" i="1"/>
  <c r="W143" i="1"/>
  <c r="V143" i="1"/>
  <c r="Y141" i="1"/>
  <c r="X141" i="1"/>
  <c r="W141" i="1"/>
  <c r="V141" i="1"/>
  <c r="Y99" i="1"/>
  <c r="X99" i="1"/>
  <c r="W99" i="1"/>
  <c r="V99" i="1"/>
  <c r="Y142" i="1"/>
  <c r="X142" i="1"/>
  <c r="W142" i="1"/>
  <c r="V142" i="1"/>
  <c r="F52" i="9"/>
  <c r="F41" i="9"/>
  <c r="F30" i="9"/>
  <c r="G30" i="9" s="1"/>
  <c r="F64" i="6"/>
  <c r="CA64" i="6" s="1"/>
  <c r="F42" i="6"/>
  <c r="F31" i="6"/>
  <c r="F32" i="6"/>
  <c r="F65" i="6"/>
  <c r="CA65" i="6" s="1"/>
  <c r="F43" i="6"/>
  <c r="F70" i="7"/>
  <c r="CA70" i="7" s="1"/>
  <c r="F48" i="7"/>
  <c r="D55" i="1"/>
  <c r="D54" i="1"/>
  <c r="V127" i="1" a="1"/>
  <c r="V126" i="1" a="1"/>
  <c r="V125" i="1" a="1"/>
  <c r="V124" i="1" a="1"/>
  <c r="V123" i="1" a="1"/>
  <c r="V122" i="1" a="1"/>
  <c r="V121" i="1" a="1"/>
  <c r="V120" i="1" a="1"/>
  <c r="V119" i="1" a="1"/>
  <c r="V118" i="1" a="1"/>
  <c r="V117" i="1" a="1"/>
  <c r="V116" i="1" a="1"/>
  <c r="V115" i="1" a="1"/>
  <c r="V114" i="1" a="1"/>
  <c r="V113" i="1" a="1"/>
  <c r="V112" i="1" a="1"/>
  <c r="F44" i="7"/>
  <c r="F66" i="7"/>
  <c r="CA66" i="7" s="1"/>
  <c r="H28" i="1"/>
  <c r="H27" i="1"/>
  <c r="H55" i="1"/>
  <c r="H54" i="1"/>
  <c r="Y100" i="1"/>
  <c r="X100" i="1"/>
  <c r="W100" i="1"/>
  <c r="V100" i="1"/>
  <c r="CB62" i="6"/>
  <c r="B8" i="6"/>
  <c r="B11" i="6"/>
  <c r="B8" i="7"/>
  <c r="CB62" i="7"/>
  <c r="B11" i="7"/>
  <c r="Y135" i="1"/>
  <c r="X135" i="1"/>
  <c r="W135" i="1"/>
  <c r="V135" i="1"/>
  <c r="AA135" i="1" s="1"/>
  <c r="X149" i="1"/>
  <c r="W149" i="1"/>
  <c r="V149" i="1"/>
  <c r="Y149" i="1"/>
  <c r="X146" i="1"/>
  <c r="Y146" i="1"/>
  <c r="W146" i="1"/>
  <c r="V146" i="1"/>
  <c r="AA146" i="1" s="1"/>
  <c r="P167" i="1"/>
  <c r="H167" i="1"/>
  <c r="O167" i="1"/>
  <c r="G167" i="1"/>
  <c r="L167" i="1"/>
  <c r="D167" i="1"/>
  <c r="S167" i="1"/>
  <c r="K167" i="1"/>
  <c r="I167" i="1"/>
  <c r="F167" i="1"/>
  <c r="E167" i="1"/>
  <c r="V167" i="1" s="1" a="1"/>
  <c r="R167" i="1"/>
  <c r="Q167" i="1"/>
  <c r="N167" i="1"/>
  <c r="M167" i="1"/>
  <c r="J167" i="1"/>
  <c r="Y98" i="1"/>
  <c r="X98" i="1"/>
  <c r="W98" i="1"/>
  <c r="V98" i="1"/>
  <c r="P166" i="1"/>
  <c r="H166" i="1"/>
  <c r="O166" i="1"/>
  <c r="G166" i="1"/>
  <c r="L166" i="1"/>
  <c r="D166" i="1"/>
  <c r="S166" i="1"/>
  <c r="K166" i="1"/>
  <c r="Q166" i="1"/>
  <c r="N166" i="1"/>
  <c r="M166" i="1"/>
  <c r="J166" i="1"/>
  <c r="I166" i="1"/>
  <c r="F166" i="1"/>
  <c r="E166" i="1"/>
  <c r="V166" i="1" s="1" a="1"/>
  <c r="R166" i="1"/>
  <c r="F64" i="7"/>
  <c r="CA64" i="7" s="1"/>
  <c r="F42" i="7"/>
  <c r="F54" i="5"/>
  <c r="CA54" i="5" s="1"/>
  <c r="F32" i="5"/>
  <c r="G32" i="5" s="1"/>
  <c r="F43" i="5"/>
  <c r="R48" i="8"/>
  <c r="F48" i="8"/>
  <c r="F59" i="8"/>
  <c r="AI59" i="8" s="1"/>
  <c r="F70" i="8"/>
  <c r="AI70" i="8" s="1"/>
  <c r="F37" i="8"/>
  <c r="G37" i="8" s="1"/>
  <c r="I27" i="1"/>
  <c r="I28" i="1"/>
  <c r="F66" i="8"/>
  <c r="AI66" i="8" s="1"/>
  <c r="R44" i="8"/>
  <c r="F44" i="8"/>
  <c r="F33" i="8"/>
  <c r="F55" i="8"/>
  <c r="AI55" i="8" s="1"/>
  <c r="F67" i="4"/>
  <c r="CA67" i="4" s="1"/>
  <c r="F45" i="4"/>
  <c r="U45" i="4" s="1"/>
  <c r="F56" i="4"/>
  <c r="CA56" i="4" s="1"/>
  <c r="F34" i="4"/>
  <c r="G34" i="4" s="1"/>
  <c r="G28" i="1"/>
  <c r="G27" i="1"/>
  <c r="K54" i="1"/>
  <c r="K55" i="1"/>
  <c r="F69" i="4"/>
  <c r="CA69" i="4" s="1"/>
  <c r="F47" i="4"/>
  <c r="U47" i="4" s="1"/>
  <c r="F36" i="4"/>
  <c r="G36" i="4" s="1"/>
  <c r="F58" i="4"/>
  <c r="CA58" i="4" s="1"/>
  <c r="Y105" i="1"/>
  <c r="X105" i="1"/>
  <c r="W105" i="1"/>
  <c r="V105" i="1"/>
  <c r="G37" i="6"/>
  <c r="G33" i="6"/>
  <c r="G32" i="6"/>
  <c r="G35" i="6"/>
  <c r="G31" i="6"/>
  <c r="F55" i="9"/>
  <c r="F44" i="9"/>
  <c r="F33" i="9"/>
  <c r="G33" i="9" s="1"/>
  <c r="F67" i="6"/>
  <c r="CA67" i="6" s="1"/>
  <c r="F34" i="6"/>
  <c r="G34" i="6" s="1"/>
  <c r="F45" i="6"/>
  <c r="F57" i="5"/>
  <c r="CA57" i="5" s="1"/>
  <c r="F35" i="5"/>
  <c r="G35" i="5" s="1"/>
  <c r="F46" i="5"/>
  <c r="F36" i="5"/>
  <c r="G36" i="5" s="1"/>
  <c r="F47" i="5"/>
  <c r="F58" i="5"/>
  <c r="CA58" i="5" s="1"/>
  <c r="G55" i="1"/>
  <c r="G54" i="1"/>
  <c r="Y139" i="1"/>
  <c r="X139" i="1"/>
  <c r="W139" i="1"/>
  <c r="V139" i="1"/>
  <c r="Y97" i="1"/>
  <c r="X97" i="1"/>
  <c r="W97" i="1"/>
  <c r="V97" i="1"/>
  <c r="I55" i="1"/>
  <c r="I54" i="1"/>
  <c r="D82" i="1"/>
  <c r="D81" i="1"/>
  <c r="F43" i="7"/>
  <c r="F65" i="7"/>
  <c r="CA65" i="7" s="1"/>
  <c r="F59" i="9"/>
  <c r="F48" i="9"/>
  <c r="F37" i="9"/>
  <c r="G37" i="9" s="1"/>
  <c r="K82" i="1"/>
  <c r="K81" i="1"/>
  <c r="B8" i="5"/>
  <c r="P169" i="1"/>
  <c r="H169" i="1"/>
  <c r="O169" i="1"/>
  <c r="G169" i="1"/>
  <c r="N169" i="1"/>
  <c r="F169" i="1"/>
  <c r="L169" i="1"/>
  <c r="D169" i="1"/>
  <c r="S169" i="1"/>
  <c r="K169" i="1"/>
  <c r="R169" i="1"/>
  <c r="Q169" i="1"/>
  <c r="M169" i="1"/>
  <c r="J169" i="1"/>
  <c r="I169" i="1"/>
  <c r="E169" i="1"/>
  <c r="V169" i="1" s="1" a="1"/>
  <c r="Y104" i="1"/>
  <c r="X104" i="1"/>
  <c r="W104" i="1"/>
  <c r="V104" i="1"/>
  <c r="Y96" i="1"/>
  <c r="X96" i="1"/>
  <c r="W96" i="1"/>
  <c r="V96" i="1"/>
  <c r="G82" i="1"/>
  <c r="G81" i="1"/>
  <c r="F52" i="4"/>
  <c r="CA52" i="4" s="1"/>
  <c r="F63" i="4"/>
  <c r="CA63" i="4" s="1"/>
  <c r="F30" i="4"/>
  <c r="G30" i="4" s="1"/>
  <c r="F41" i="4"/>
  <c r="U41" i="4" s="1"/>
  <c r="F55" i="1"/>
  <c r="F54" i="1"/>
  <c r="G34" i="8"/>
  <c r="G33" i="8"/>
  <c r="G31" i="8"/>
  <c r="G32" i="8"/>
  <c r="G36" i="8"/>
  <c r="F54" i="9"/>
  <c r="F43" i="9"/>
  <c r="F32" i="9"/>
  <c r="G32" i="9" s="1"/>
  <c r="J82" i="1"/>
  <c r="J81" i="1"/>
  <c r="F56" i="5"/>
  <c r="CA56" i="5" s="1"/>
  <c r="F45" i="5"/>
  <c r="F34" i="5"/>
  <c r="G34" i="5" s="1"/>
  <c r="F68" i="4"/>
  <c r="CA68" i="4" s="1"/>
  <c r="F57" i="4"/>
  <c r="CA57" i="4" s="1"/>
  <c r="F46" i="4"/>
  <c r="U46" i="4" s="1"/>
  <c r="F35" i="4"/>
  <c r="G35" i="4" s="1"/>
  <c r="F47" i="6"/>
  <c r="F69" i="6"/>
  <c r="CA69" i="6" s="1"/>
  <c r="F36" i="6"/>
  <c r="G36" i="6" s="1"/>
  <c r="E28" i="1"/>
  <c r="E27" i="1"/>
  <c r="AA94" i="1" l="1"/>
  <c r="AA95" i="1"/>
  <c r="AA96" i="1"/>
  <c r="AA142" i="1"/>
  <c r="AA141" i="1"/>
  <c r="AA147" i="1"/>
  <c r="AA139" i="1"/>
  <c r="AA100" i="1"/>
  <c r="X167" i="1"/>
  <c r="W167" i="1"/>
  <c r="Y167" i="1"/>
  <c r="V167" i="1"/>
  <c r="X166" i="1"/>
  <c r="W166" i="1"/>
  <c r="Y166" i="1"/>
  <c r="V166" i="1"/>
  <c r="X169" i="1"/>
  <c r="W169" i="1"/>
  <c r="V169" i="1"/>
  <c r="Y169" i="1"/>
  <c r="X159" i="1"/>
  <c r="W159" i="1"/>
  <c r="Y159" i="1"/>
  <c r="V159" i="1"/>
  <c r="X163" i="1"/>
  <c r="W163" i="1"/>
  <c r="Y163" i="1"/>
  <c r="V163" i="1"/>
  <c r="AA103" i="1"/>
  <c r="X165" i="1"/>
  <c r="W165" i="1"/>
  <c r="Y165" i="1"/>
  <c r="V165" i="1"/>
  <c r="AA105" i="1"/>
  <c r="W119" i="1"/>
  <c r="V119" i="1"/>
  <c r="Y119" i="1"/>
  <c r="X119" i="1"/>
  <c r="W127" i="1"/>
  <c r="V127" i="1"/>
  <c r="Y127" i="1"/>
  <c r="X127" i="1"/>
  <c r="AA93" i="1"/>
  <c r="W126" i="1"/>
  <c r="V126" i="1"/>
  <c r="Y126" i="1"/>
  <c r="X126" i="1"/>
  <c r="W112" i="1"/>
  <c r="V112" i="1"/>
  <c r="Y112" i="1"/>
  <c r="X112" i="1"/>
  <c r="W120" i="1"/>
  <c r="V120" i="1"/>
  <c r="Y120" i="1"/>
  <c r="X120" i="1"/>
  <c r="X170" i="1"/>
  <c r="W170" i="1"/>
  <c r="V170" i="1"/>
  <c r="Y170" i="1"/>
  <c r="X162" i="1"/>
  <c r="W162" i="1"/>
  <c r="V162" i="1"/>
  <c r="Y162" i="1"/>
  <c r="W117" i="1"/>
  <c r="V117" i="1"/>
  <c r="Y117" i="1"/>
  <c r="X117" i="1"/>
  <c r="W113" i="1"/>
  <c r="V113" i="1"/>
  <c r="Y113" i="1"/>
  <c r="X113" i="1"/>
  <c r="X158" i="1"/>
  <c r="W158" i="1"/>
  <c r="Y158" i="1"/>
  <c r="V158" i="1"/>
  <c r="X161" i="1"/>
  <c r="W161" i="1"/>
  <c r="Y161" i="1"/>
  <c r="V161" i="1"/>
  <c r="W118" i="1"/>
  <c r="V118" i="1"/>
  <c r="Y118" i="1"/>
  <c r="X118" i="1"/>
  <c r="X164" i="1"/>
  <c r="W164" i="1"/>
  <c r="Y164" i="1"/>
  <c r="V164" i="1"/>
  <c r="AA104" i="1"/>
  <c r="AA98" i="1"/>
  <c r="AA97" i="1"/>
  <c r="AA149" i="1"/>
  <c r="W121" i="1"/>
  <c r="V121" i="1"/>
  <c r="Y121" i="1"/>
  <c r="X121" i="1"/>
  <c r="AA99" i="1"/>
  <c r="AA143" i="1"/>
  <c r="W114" i="1"/>
  <c r="V114" i="1"/>
  <c r="Y114" i="1"/>
  <c r="X114" i="1"/>
  <c r="W122" i="1"/>
  <c r="V122" i="1"/>
  <c r="Y122" i="1"/>
  <c r="X122" i="1"/>
  <c r="X171" i="1"/>
  <c r="W171" i="1"/>
  <c r="V171" i="1"/>
  <c r="Y171" i="1"/>
  <c r="X168" i="1"/>
  <c r="W168" i="1"/>
  <c r="V168" i="1"/>
  <c r="Y168" i="1"/>
  <c r="W125" i="1"/>
  <c r="V125" i="1"/>
  <c r="Y125" i="1"/>
  <c r="X125" i="1"/>
  <c r="W115" i="1"/>
  <c r="V115" i="1"/>
  <c r="Y115" i="1"/>
  <c r="X115" i="1"/>
  <c r="W123" i="1"/>
  <c r="V123" i="1"/>
  <c r="Y123" i="1"/>
  <c r="X123" i="1"/>
  <c r="AA101" i="1"/>
  <c r="X160" i="1"/>
  <c r="W160" i="1"/>
  <c r="Y160" i="1"/>
  <c r="V160" i="1"/>
  <c r="X157" i="1"/>
  <c r="W157" i="1"/>
  <c r="Y157" i="1"/>
  <c r="V157" i="1"/>
  <c r="AA102" i="1"/>
  <c r="W116" i="1"/>
  <c r="V116" i="1"/>
  <c r="Y116" i="1"/>
  <c r="X116" i="1"/>
  <c r="W124" i="1"/>
  <c r="V124" i="1"/>
  <c r="Y124" i="1"/>
  <c r="X124" i="1"/>
  <c r="AA92" i="1"/>
  <c r="X156" i="1"/>
  <c r="W156" i="1"/>
  <c r="Y156" i="1"/>
  <c r="V156" i="1"/>
  <c r="AA171" i="1" l="1"/>
  <c r="AA167" i="1"/>
  <c r="AK70" i="8"/>
  <c r="AN70" i="8"/>
  <c r="AM70" i="8"/>
  <c r="CM70" i="7"/>
  <c r="CE70" i="7"/>
  <c r="AL70" i="8"/>
  <c r="CL70" i="7"/>
  <c r="CD70" i="7"/>
  <c r="AJ70" i="8"/>
  <c r="G70" i="8" s="1"/>
  <c r="CK70" i="7"/>
  <c r="CC70" i="7"/>
  <c r="AQ70" i="8"/>
  <c r="AO70" i="8"/>
  <c r="CO70" i="7"/>
  <c r="CG70" i="7"/>
  <c r="CI70" i="7"/>
  <c r="CN70" i="6"/>
  <c r="CF70" i="6"/>
  <c r="CH70" i="7"/>
  <c r="CM70" i="6"/>
  <c r="CE70" i="6"/>
  <c r="CF70" i="7"/>
  <c r="CL70" i="6"/>
  <c r="CD70" i="6"/>
  <c r="CQ70" i="7"/>
  <c r="CP70" i="7"/>
  <c r="U70" i="7" s="1"/>
  <c r="CQ70" i="6"/>
  <c r="CI70" i="6"/>
  <c r="AP70" i="8"/>
  <c r="CG70" i="6"/>
  <c r="CC70" i="6"/>
  <c r="CN70" i="7"/>
  <c r="CB70" i="6"/>
  <c r="CJ70" i="7"/>
  <c r="CP70" i="6"/>
  <c r="U70" i="6" s="1"/>
  <c r="CB70" i="7"/>
  <c r="CO70" i="6"/>
  <c r="CK70" i="6"/>
  <c r="CJ70" i="6"/>
  <c r="CQ70" i="4"/>
  <c r="CI70" i="4"/>
  <c r="CP70" i="4"/>
  <c r="U70" i="4" s="1"/>
  <c r="CH70" i="4"/>
  <c r="CO70" i="4"/>
  <c r="CG70" i="4"/>
  <c r="CN70" i="4"/>
  <c r="CF70" i="4"/>
  <c r="CM70" i="4"/>
  <c r="CE70" i="4"/>
  <c r="CL70" i="4"/>
  <c r="CD70" i="4"/>
  <c r="CH70" i="6"/>
  <c r="CJ70" i="4"/>
  <c r="CB70" i="4"/>
  <c r="CK70" i="4"/>
  <c r="CC70" i="4"/>
  <c r="AA156" i="1"/>
  <c r="AO63" i="8"/>
  <c r="AN63" i="8"/>
  <c r="AM63" i="8"/>
  <c r="AL63" i="8"/>
  <c r="AJ63" i="8"/>
  <c r="G63" i="8" s="1"/>
  <c r="AP63" i="8"/>
  <c r="CJ63" i="7"/>
  <c r="CB63" i="7"/>
  <c r="CM63" i="6"/>
  <c r="CE63" i="6"/>
  <c r="CQ63" i="7"/>
  <c r="CI63" i="7"/>
  <c r="CL63" i="6"/>
  <c r="CD63" i="6"/>
  <c r="CP63" i="7"/>
  <c r="U63" i="7" s="1"/>
  <c r="CH63" i="7"/>
  <c r="AQ63" i="8"/>
  <c r="CN63" i="7"/>
  <c r="CF63" i="7"/>
  <c r="AK63" i="8"/>
  <c r="CM63" i="7"/>
  <c r="CE63" i="7"/>
  <c r="CP63" i="6"/>
  <c r="U63" i="6" s="1"/>
  <c r="CH63" i="6"/>
  <c r="CC63" i="7"/>
  <c r="CI63" i="6"/>
  <c r="CG63" i="6"/>
  <c r="CF63" i="6"/>
  <c r="CO63" i="7"/>
  <c r="CQ63" i="6"/>
  <c r="CC63" i="6"/>
  <c r="CL63" i="7"/>
  <c r="CO63" i="6"/>
  <c r="T63" i="6" s="1"/>
  <c r="CB63" i="6"/>
  <c r="CK63" i="7"/>
  <c r="CN63" i="6"/>
  <c r="CG63" i="7"/>
  <c r="CK63" i="6"/>
  <c r="CO63" i="4"/>
  <c r="CG63" i="4"/>
  <c r="CD63" i="7"/>
  <c r="CN63" i="4"/>
  <c r="CF63" i="4"/>
  <c r="CM63" i="4"/>
  <c r="CE63" i="4"/>
  <c r="CJ63" i="6"/>
  <c r="CJ63" i="4"/>
  <c r="CI63" i="4"/>
  <c r="CH63" i="4"/>
  <c r="CD63" i="4"/>
  <c r="CQ63" i="4"/>
  <c r="CC63" i="4"/>
  <c r="CP63" i="4"/>
  <c r="U63" i="4" s="1"/>
  <c r="CB63" i="4"/>
  <c r="CL63" i="4"/>
  <c r="CK63" i="4"/>
  <c r="AA163" i="1"/>
  <c r="AA169" i="1"/>
  <c r="AA127" i="1"/>
  <c r="AO67" i="8"/>
  <c r="AN67" i="8"/>
  <c r="CP67" i="7"/>
  <c r="U67" i="7" s="1"/>
  <c r="CH67" i="7"/>
  <c r="AM67" i="8"/>
  <c r="CO67" i="7"/>
  <c r="T67" i="7" s="1"/>
  <c r="CG67" i="7"/>
  <c r="AL67" i="8"/>
  <c r="CN67" i="7"/>
  <c r="CF67" i="7"/>
  <c r="AJ67" i="8"/>
  <c r="G67" i="8" s="1"/>
  <c r="AP67" i="8"/>
  <c r="CL67" i="7"/>
  <c r="CQ67" i="6"/>
  <c r="CI67" i="6"/>
  <c r="CK67" i="7"/>
  <c r="CP67" i="6"/>
  <c r="U67" i="6" s="1"/>
  <c r="CH67" i="6"/>
  <c r="AQ67" i="8"/>
  <c r="CJ67" i="7"/>
  <c r="CO67" i="6"/>
  <c r="T67" i="6" s="1"/>
  <c r="CG67" i="6"/>
  <c r="AK67" i="8"/>
  <c r="H67" i="8" s="1"/>
  <c r="CE67" i="7"/>
  <c r="CD67" i="7"/>
  <c r="CL67" i="6"/>
  <c r="CD67" i="6"/>
  <c r="CB67" i="7"/>
  <c r="CJ67" i="6"/>
  <c r="CF67" i="6"/>
  <c r="CE67" i="6"/>
  <c r="CC67" i="6"/>
  <c r="CQ67" i="7"/>
  <c r="CB67" i="6"/>
  <c r="CM67" i="7"/>
  <c r="CN67" i="6"/>
  <c r="CI67" i="7"/>
  <c r="CM67" i="6"/>
  <c r="CL67" i="4"/>
  <c r="CD67" i="4"/>
  <c r="CK67" i="4"/>
  <c r="CC67" i="4"/>
  <c r="CJ67" i="4"/>
  <c r="CB67" i="4"/>
  <c r="CQ67" i="4"/>
  <c r="CI67" i="4"/>
  <c r="CC67" i="7"/>
  <c r="CK67" i="6"/>
  <c r="CO67" i="4"/>
  <c r="CG67" i="4"/>
  <c r="CM67" i="4"/>
  <c r="CE67" i="4"/>
  <c r="CH67" i="4"/>
  <c r="CF67" i="4"/>
  <c r="CP67" i="4"/>
  <c r="U67" i="4" s="1"/>
  <c r="CN67" i="4"/>
  <c r="AA159" i="1"/>
  <c r="AA166" i="1"/>
  <c r="EN52" i="9"/>
  <c r="EF52" i="9"/>
  <c r="DX52" i="9"/>
  <c r="DP52" i="9"/>
  <c r="DH52" i="9"/>
  <c r="CZ52" i="9"/>
  <c r="CR52" i="9"/>
  <c r="CJ52" i="9"/>
  <c r="CB52" i="9"/>
  <c r="EJ52" i="9"/>
  <c r="EB52" i="9"/>
  <c r="DT52" i="9"/>
  <c r="DL52" i="9"/>
  <c r="DD52" i="9"/>
  <c r="CV52" i="9"/>
  <c r="CN52" i="9"/>
  <c r="CF52" i="9"/>
  <c r="EO52" i="9"/>
  <c r="ED52" i="9"/>
  <c r="DS52" i="9"/>
  <c r="DI52" i="9"/>
  <c r="CX52" i="9"/>
  <c r="CM52" i="9"/>
  <c r="CC52" i="9"/>
  <c r="EM52" i="9"/>
  <c r="EC52" i="9"/>
  <c r="DR52" i="9"/>
  <c r="DG52" i="9"/>
  <c r="AL52" i="9" s="1"/>
  <c r="CW52" i="9"/>
  <c r="CL52" i="9"/>
  <c r="EL52" i="9"/>
  <c r="EA52" i="9"/>
  <c r="DQ52" i="9"/>
  <c r="DF52" i="9"/>
  <c r="CU52" i="9"/>
  <c r="CK52" i="9"/>
  <c r="EK52" i="9"/>
  <c r="DZ52" i="9"/>
  <c r="DO52" i="9"/>
  <c r="DE52" i="9"/>
  <c r="CT52" i="9"/>
  <c r="CI52" i="9"/>
  <c r="EI52" i="9"/>
  <c r="DY52" i="9"/>
  <c r="DN52" i="9"/>
  <c r="DC52" i="9"/>
  <c r="CS52" i="9"/>
  <c r="CH52" i="9"/>
  <c r="EH52" i="9"/>
  <c r="DW52" i="9"/>
  <c r="DM52" i="9"/>
  <c r="DB52" i="9"/>
  <c r="CQ52" i="9"/>
  <c r="CG52" i="9"/>
  <c r="EG52" i="9"/>
  <c r="DV52" i="9"/>
  <c r="DK52" i="9"/>
  <c r="DA52" i="9"/>
  <c r="CP52" i="9"/>
  <c r="CE52" i="9"/>
  <c r="AK52" i="8"/>
  <c r="H52" i="8" s="1"/>
  <c r="AJ52" i="8"/>
  <c r="G52" i="8" s="1"/>
  <c r="EE52" i="9"/>
  <c r="DU52" i="9"/>
  <c r="DJ52" i="9"/>
  <c r="CY52" i="9"/>
  <c r="AN52" i="8"/>
  <c r="CD52" i="9"/>
  <c r="AL52" i="8"/>
  <c r="CO52" i="9"/>
  <c r="AM52" i="8"/>
  <c r="DA52" i="5"/>
  <c r="CS52" i="5"/>
  <c r="CK52" i="5"/>
  <c r="CC52" i="5"/>
  <c r="CZ52" i="5"/>
  <c r="CR52" i="5"/>
  <c r="CJ52" i="5"/>
  <c r="O52" i="5" s="1"/>
  <c r="CB52" i="5"/>
  <c r="CQ52" i="4"/>
  <c r="CI52" i="4"/>
  <c r="DG52" i="5"/>
  <c r="CY52" i="5"/>
  <c r="CQ52" i="5"/>
  <c r="CI52" i="5"/>
  <c r="N52" i="5" s="1"/>
  <c r="CP52" i="4"/>
  <c r="U52" i="4" s="1"/>
  <c r="CH52" i="4"/>
  <c r="DF52" i="5"/>
  <c r="CX52" i="5"/>
  <c r="CP52" i="5"/>
  <c r="CH52" i="5"/>
  <c r="DE52" i="5"/>
  <c r="CW52" i="5"/>
  <c r="CO52" i="5"/>
  <c r="CG52" i="5"/>
  <c r="DD52" i="5"/>
  <c r="CV52" i="5"/>
  <c r="CN52" i="5"/>
  <c r="CF52" i="5"/>
  <c r="DC52" i="5"/>
  <c r="CU52" i="5"/>
  <c r="CM52" i="5"/>
  <c r="CE52" i="5"/>
  <c r="DB52" i="5"/>
  <c r="CT52" i="5"/>
  <c r="CL52" i="5"/>
  <c r="CD52" i="5"/>
  <c r="CG52" i="4"/>
  <c r="CF52" i="4"/>
  <c r="CO52" i="4"/>
  <c r="T52" i="4" s="1"/>
  <c r="CE52" i="4"/>
  <c r="CN52" i="4"/>
  <c r="CD52" i="4"/>
  <c r="CM52" i="4"/>
  <c r="CC52" i="4"/>
  <c r="CL52" i="4"/>
  <c r="CB52" i="4"/>
  <c r="CK52" i="4"/>
  <c r="CJ52" i="4"/>
  <c r="AA119" i="1"/>
  <c r="AA123" i="1"/>
  <c r="AA170" i="1"/>
  <c r="AA168" i="1"/>
  <c r="EK56" i="9"/>
  <c r="EC56" i="9"/>
  <c r="DU56" i="9"/>
  <c r="DM56" i="9"/>
  <c r="DE56" i="9"/>
  <c r="CW56" i="9"/>
  <c r="CO56" i="9"/>
  <c r="CG56" i="9"/>
  <c r="EM56" i="9"/>
  <c r="ED56" i="9"/>
  <c r="DT56" i="9"/>
  <c r="DK56" i="9"/>
  <c r="DB56" i="9"/>
  <c r="CS56" i="9"/>
  <c r="CJ56" i="9"/>
  <c r="EL56" i="9"/>
  <c r="EB56" i="9"/>
  <c r="DS56" i="9"/>
  <c r="DJ56" i="9"/>
  <c r="DA56" i="9"/>
  <c r="CR56" i="9"/>
  <c r="CI56" i="9"/>
  <c r="EH56" i="9"/>
  <c r="DY56" i="9"/>
  <c r="DP56" i="9"/>
  <c r="DG56" i="9"/>
  <c r="AL56" i="9" s="1"/>
  <c r="CX56" i="9"/>
  <c r="CN56" i="9"/>
  <c r="CE56" i="9"/>
  <c r="EO56" i="9"/>
  <c r="DZ56" i="9"/>
  <c r="DL56" i="9"/>
  <c r="CV56" i="9"/>
  <c r="CH56" i="9"/>
  <c r="EN56" i="9"/>
  <c r="DX56" i="9"/>
  <c r="DI56" i="9"/>
  <c r="CU56" i="9"/>
  <c r="CF56" i="9"/>
  <c r="EJ56" i="9"/>
  <c r="DW56" i="9"/>
  <c r="DH56" i="9"/>
  <c r="CT56" i="9"/>
  <c r="CD56" i="9"/>
  <c r="EI56" i="9"/>
  <c r="DV56" i="9"/>
  <c r="DF56" i="9"/>
  <c r="CQ56" i="9"/>
  <c r="CC56" i="9"/>
  <c r="EG56" i="9"/>
  <c r="DR56" i="9"/>
  <c r="DD56" i="9"/>
  <c r="CP56" i="9"/>
  <c r="CB56" i="9"/>
  <c r="EF56" i="9"/>
  <c r="DQ56" i="9"/>
  <c r="DC56" i="9"/>
  <c r="CM56" i="9"/>
  <c r="EE56" i="9"/>
  <c r="DO56" i="9"/>
  <c r="CZ56" i="9"/>
  <c r="CL56" i="9"/>
  <c r="AK56" i="8"/>
  <c r="AJ56" i="8"/>
  <c r="G56" i="8" s="1"/>
  <c r="EA56" i="9"/>
  <c r="DN56" i="9"/>
  <c r="CY56" i="9"/>
  <c r="CK56" i="9"/>
  <c r="AN56" i="8"/>
  <c r="AL56" i="8"/>
  <c r="AM56" i="8"/>
  <c r="DG56" i="5"/>
  <c r="CY56" i="5"/>
  <c r="CQ56" i="5"/>
  <c r="CI56" i="5"/>
  <c r="DE56" i="5"/>
  <c r="CW56" i="5"/>
  <c r="CO56" i="5"/>
  <c r="CG56" i="5"/>
  <c r="CV56" i="5"/>
  <c r="CL56" i="5"/>
  <c r="CB56" i="5"/>
  <c r="DF56" i="5"/>
  <c r="CU56" i="5"/>
  <c r="CK56" i="5"/>
  <c r="CM56" i="4"/>
  <c r="CE56" i="4"/>
  <c r="DD56" i="5"/>
  <c r="CT56" i="5"/>
  <c r="CJ56" i="5"/>
  <c r="O56" i="5" s="1"/>
  <c r="CL56" i="4"/>
  <c r="CD56" i="4"/>
  <c r="DC56" i="5"/>
  <c r="CS56" i="5"/>
  <c r="CH56" i="5"/>
  <c r="DB56" i="5"/>
  <c r="CR56" i="5"/>
  <c r="CF56" i="5"/>
  <c r="DA56" i="5"/>
  <c r="CP56" i="5"/>
  <c r="CE56" i="5"/>
  <c r="CZ56" i="5"/>
  <c r="CN56" i="5"/>
  <c r="CD56" i="5"/>
  <c r="CX56" i="5"/>
  <c r="CM56" i="5"/>
  <c r="CC56" i="5"/>
  <c r="CO56" i="4"/>
  <c r="CC56" i="4"/>
  <c r="CN56" i="4"/>
  <c r="CB56" i="4"/>
  <c r="CK56" i="4"/>
  <c r="CJ56" i="4"/>
  <c r="CI56" i="4"/>
  <c r="CH56" i="4"/>
  <c r="CQ56" i="4"/>
  <c r="CG56" i="4"/>
  <c r="CP56" i="4"/>
  <c r="U56" i="4" s="1"/>
  <c r="CF56" i="4"/>
  <c r="AA115" i="1"/>
  <c r="AA122" i="1"/>
  <c r="AA164" i="1"/>
  <c r="AK65" i="8"/>
  <c r="H65" i="8" s="1"/>
  <c r="AJ65" i="8"/>
  <c r="G65" i="8" s="1"/>
  <c r="AQ65" i="8"/>
  <c r="AP65" i="8"/>
  <c r="AN65" i="8"/>
  <c r="AL65" i="8"/>
  <c r="CP65" i="7"/>
  <c r="U65" i="7" s="1"/>
  <c r="CH65" i="7"/>
  <c r="CK65" i="6"/>
  <c r="CC65" i="6"/>
  <c r="CO65" i="7"/>
  <c r="CG65" i="7"/>
  <c r="CJ65" i="6"/>
  <c r="CB65" i="6"/>
  <c r="CN65" i="7"/>
  <c r="CF65" i="7"/>
  <c r="CQ65" i="6"/>
  <c r="CI65" i="6"/>
  <c r="AO65" i="8"/>
  <c r="AM65" i="8"/>
  <c r="CL65" i="7"/>
  <c r="CD65" i="7"/>
  <c r="CK65" i="7"/>
  <c r="CC65" i="7"/>
  <c r="CN65" i="6"/>
  <c r="CF65" i="6"/>
  <c r="CL65" i="6"/>
  <c r="CH65" i="6"/>
  <c r="CQ65" i="7"/>
  <c r="CG65" i="6"/>
  <c r="CM65" i="7"/>
  <c r="CE65" i="6"/>
  <c r="CJ65" i="7"/>
  <c r="CD65" i="6"/>
  <c r="CI65" i="7"/>
  <c r="CP65" i="6"/>
  <c r="U65" i="6" s="1"/>
  <c r="CE65" i="7"/>
  <c r="CO65" i="6"/>
  <c r="CM65" i="6"/>
  <c r="CN65" i="4"/>
  <c r="CM65" i="4"/>
  <c r="CE65" i="4"/>
  <c r="CL65" i="4"/>
  <c r="CD65" i="4"/>
  <c r="CK65" i="4"/>
  <c r="CC65" i="4"/>
  <c r="CQ65" i="4"/>
  <c r="CI65" i="4"/>
  <c r="CB65" i="7"/>
  <c r="CO65" i="4"/>
  <c r="CG65" i="4"/>
  <c r="CJ65" i="4"/>
  <c r="CH65" i="4"/>
  <c r="CF65" i="4"/>
  <c r="CB65" i="4"/>
  <c r="CP65" i="4"/>
  <c r="U65" i="4" s="1"/>
  <c r="AA161" i="1"/>
  <c r="AA125" i="1"/>
  <c r="EO57" i="9"/>
  <c r="EG57" i="9"/>
  <c r="DY57" i="9"/>
  <c r="DQ57" i="9"/>
  <c r="DI57" i="9"/>
  <c r="DA57" i="9"/>
  <c r="CS57" i="9"/>
  <c r="CK57" i="9"/>
  <c r="CC57" i="9"/>
  <c r="EK57" i="9"/>
  <c r="EC57" i="9"/>
  <c r="DU57" i="9"/>
  <c r="DM57" i="9"/>
  <c r="EH57" i="9"/>
  <c r="DW57" i="9"/>
  <c r="DL57" i="9"/>
  <c r="DC57" i="9"/>
  <c r="CT57" i="9"/>
  <c r="CJ57" i="9"/>
  <c r="EF57" i="9"/>
  <c r="DV57" i="9"/>
  <c r="DK57" i="9"/>
  <c r="DB57" i="9"/>
  <c r="CR57" i="9"/>
  <c r="CI57" i="9"/>
  <c r="EM57" i="9"/>
  <c r="EB57" i="9"/>
  <c r="DR57" i="9"/>
  <c r="DG57" i="9"/>
  <c r="AL57" i="9" s="1"/>
  <c r="CX57" i="9"/>
  <c r="CO57" i="9"/>
  <c r="CF57" i="9"/>
  <c r="ED57" i="9"/>
  <c r="DN57" i="9"/>
  <c r="CW57" i="9"/>
  <c r="CH57" i="9"/>
  <c r="EA57" i="9"/>
  <c r="DJ57" i="9"/>
  <c r="CV57" i="9"/>
  <c r="CG57" i="9"/>
  <c r="DZ57" i="9"/>
  <c r="DH57" i="9"/>
  <c r="CU57" i="9"/>
  <c r="CE57" i="9"/>
  <c r="EN57" i="9"/>
  <c r="DX57" i="9"/>
  <c r="DF57" i="9"/>
  <c r="CQ57" i="9"/>
  <c r="CD57" i="9"/>
  <c r="EL57" i="9"/>
  <c r="DT57" i="9"/>
  <c r="DE57" i="9"/>
  <c r="CP57" i="9"/>
  <c r="CB57" i="9"/>
  <c r="EJ57" i="9"/>
  <c r="DS57" i="9"/>
  <c r="DD57" i="9"/>
  <c r="CN57" i="9"/>
  <c r="EI57" i="9"/>
  <c r="DP57" i="9"/>
  <c r="CZ57" i="9"/>
  <c r="CM57" i="9"/>
  <c r="AN57" i="8"/>
  <c r="EE57" i="9"/>
  <c r="AM57" i="8"/>
  <c r="DO57" i="9"/>
  <c r="AL57" i="8"/>
  <c r="CY57" i="9"/>
  <c r="CL57" i="9"/>
  <c r="AJ57" i="8"/>
  <c r="G57" i="8" s="1"/>
  <c r="AK57" i="8"/>
  <c r="DF57" i="5"/>
  <c r="CX57" i="5"/>
  <c r="CP57" i="5"/>
  <c r="CH57" i="5"/>
  <c r="DD57" i="5"/>
  <c r="CV57" i="5"/>
  <c r="CN57" i="5"/>
  <c r="CF57" i="5"/>
  <c r="DB57" i="5"/>
  <c r="CT57" i="5"/>
  <c r="CL57" i="5"/>
  <c r="CD57" i="5"/>
  <c r="DA57" i="5"/>
  <c r="CO57" i="5"/>
  <c r="CB57" i="5"/>
  <c r="CZ57" i="5"/>
  <c r="CM57" i="5"/>
  <c r="CL57" i="4"/>
  <c r="CD57" i="4"/>
  <c r="CY57" i="5"/>
  <c r="CK57" i="5"/>
  <c r="CK57" i="4"/>
  <c r="CC57" i="4"/>
  <c r="CW57" i="5"/>
  <c r="CJ57" i="5"/>
  <c r="O57" i="5" s="1"/>
  <c r="CU57" i="5"/>
  <c r="CI57" i="5"/>
  <c r="DG57" i="5"/>
  <c r="CS57" i="5"/>
  <c r="CG57" i="5"/>
  <c r="DE57" i="5"/>
  <c r="CR57" i="5"/>
  <c r="CE57" i="5"/>
  <c r="DC57" i="5"/>
  <c r="CQ57" i="5"/>
  <c r="CC57" i="5"/>
  <c r="CN57" i="4"/>
  <c r="CB57" i="4"/>
  <c r="CM57" i="4"/>
  <c r="CJ57" i="4"/>
  <c r="CI57" i="4"/>
  <c r="CH57" i="4"/>
  <c r="CQ57" i="4"/>
  <c r="CG57" i="4"/>
  <c r="CP57" i="4"/>
  <c r="U57" i="4" s="1"/>
  <c r="CF57" i="4"/>
  <c r="CO57" i="4"/>
  <c r="T57" i="4" s="1"/>
  <c r="CE57" i="4"/>
  <c r="AA114" i="1"/>
  <c r="AO68" i="8"/>
  <c r="AM68" i="8"/>
  <c r="AL68" i="8"/>
  <c r="CO68" i="7"/>
  <c r="CG68" i="7"/>
  <c r="AK68" i="8"/>
  <c r="H68" i="8" s="1"/>
  <c r="CN68" i="7"/>
  <c r="CF68" i="7"/>
  <c r="AJ68" i="8"/>
  <c r="G68" i="8" s="1"/>
  <c r="CM68" i="7"/>
  <c r="CE68" i="7"/>
  <c r="AQ68" i="8"/>
  <c r="AN68" i="8"/>
  <c r="CQ68" i="7"/>
  <c r="CI68" i="7"/>
  <c r="CK68" i="7"/>
  <c r="CP68" i="6"/>
  <c r="U68" i="6" s="1"/>
  <c r="CH68" i="6"/>
  <c r="CJ68" i="7"/>
  <c r="CO68" i="6"/>
  <c r="CG68" i="6"/>
  <c r="CH68" i="7"/>
  <c r="CN68" i="6"/>
  <c r="CF68" i="6"/>
  <c r="CC68" i="7"/>
  <c r="CB68" i="7"/>
  <c r="CK68" i="6"/>
  <c r="CC68" i="6"/>
  <c r="AP68" i="8"/>
  <c r="CD68" i="7"/>
  <c r="CI68" i="6"/>
  <c r="CE68" i="6"/>
  <c r="CD68" i="6"/>
  <c r="CB68" i="6"/>
  <c r="CQ68" i="6"/>
  <c r="CM68" i="6"/>
  <c r="CP68" i="7"/>
  <c r="U68" i="7" s="1"/>
  <c r="CL68" i="6"/>
  <c r="CK68" i="4"/>
  <c r="CC68" i="4"/>
  <c r="CJ68" i="4"/>
  <c r="CB68" i="4"/>
  <c r="CJ68" i="6"/>
  <c r="CQ68" i="4"/>
  <c r="CI68" i="4"/>
  <c r="CL68" i="7"/>
  <c r="CP68" i="4"/>
  <c r="U68" i="4" s="1"/>
  <c r="CH68" i="4"/>
  <c r="CO68" i="4"/>
  <c r="CG68" i="4"/>
  <c r="CN68" i="4"/>
  <c r="CF68" i="4"/>
  <c r="CL68" i="4"/>
  <c r="CD68" i="4"/>
  <c r="CM68" i="4"/>
  <c r="CE68" i="4"/>
  <c r="AA158" i="1"/>
  <c r="AQ66" i="8"/>
  <c r="AP66" i="8"/>
  <c r="AO66" i="8"/>
  <c r="AN66" i="8"/>
  <c r="AL66" i="8"/>
  <c r="AJ66" i="8"/>
  <c r="G66" i="8" s="1"/>
  <c r="AM66" i="8"/>
  <c r="AK66" i="8"/>
  <c r="CO66" i="7"/>
  <c r="CG66" i="7"/>
  <c r="CJ66" i="6"/>
  <c r="CB66" i="6"/>
  <c r="CN66" i="7"/>
  <c r="CF66" i="7"/>
  <c r="CQ66" i="6"/>
  <c r="CI66" i="6"/>
  <c r="CM66" i="7"/>
  <c r="CE66" i="7"/>
  <c r="CP66" i="6"/>
  <c r="U66" i="6" s="1"/>
  <c r="CH66" i="6"/>
  <c r="CK66" i="7"/>
  <c r="CC66" i="7"/>
  <c r="CJ66" i="7"/>
  <c r="CB66" i="7"/>
  <c r="CM66" i="6"/>
  <c r="CE66" i="6"/>
  <c r="CI66" i="7"/>
  <c r="CK66" i="6"/>
  <c r="CH66" i="7"/>
  <c r="CG66" i="6"/>
  <c r="CD66" i="7"/>
  <c r="CF66" i="6"/>
  <c r="CD66" i="6"/>
  <c r="CC66" i="6"/>
  <c r="CQ66" i="7"/>
  <c r="CO66" i="6"/>
  <c r="T66" i="6" s="1"/>
  <c r="CP66" i="7"/>
  <c r="U66" i="7" s="1"/>
  <c r="CN66" i="6"/>
  <c r="CM66" i="4"/>
  <c r="CE66" i="4"/>
  <c r="CL66" i="4"/>
  <c r="CD66" i="4"/>
  <c r="CK66" i="4"/>
  <c r="CC66" i="4"/>
  <c r="CJ66" i="4"/>
  <c r="CB66" i="4"/>
  <c r="CL66" i="7"/>
  <c r="CP66" i="4"/>
  <c r="U66" i="4" s="1"/>
  <c r="CH66" i="4"/>
  <c r="CL66" i="6"/>
  <c r="CN66" i="4"/>
  <c r="CF66" i="4"/>
  <c r="CI66" i="4"/>
  <c r="CG66" i="4"/>
  <c r="CQ66" i="4"/>
  <c r="CO66" i="4"/>
  <c r="T66" i="4" s="1"/>
  <c r="AA160" i="1"/>
  <c r="AM69" i="8"/>
  <c r="AN69" i="8"/>
  <c r="AL69" i="8"/>
  <c r="CN69" i="7"/>
  <c r="S69" i="7" s="1"/>
  <c r="CF69" i="7"/>
  <c r="AK69" i="8"/>
  <c r="CM69" i="7"/>
  <c r="CE69" i="7"/>
  <c r="AJ69" i="8"/>
  <c r="G69" i="8" s="1"/>
  <c r="CL69" i="7"/>
  <c r="CD69" i="7"/>
  <c r="AQ69" i="8"/>
  <c r="AO69" i="8"/>
  <c r="CP69" i="7"/>
  <c r="U69" i="7" s="1"/>
  <c r="CH69" i="7"/>
  <c r="CJ69" i="7"/>
  <c r="CO69" i="6"/>
  <c r="CG69" i="6"/>
  <c r="CI69" i="7"/>
  <c r="CN69" i="6"/>
  <c r="CF69" i="6"/>
  <c r="AP69" i="8"/>
  <c r="CG69" i="7"/>
  <c r="CM69" i="6"/>
  <c r="CE69" i="6"/>
  <c r="CB69" i="7"/>
  <c r="CQ69" i="7"/>
  <c r="CJ69" i="6"/>
  <c r="CB69" i="6"/>
  <c r="CO69" i="7"/>
  <c r="T69" i="7" s="1"/>
  <c r="CH69" i="6"/>
  <c r="CK69" i="7"/>
  <c r="CD69" i="6"/>
  <c r="CC69" i="7"/>
  <c r="CC69" i="6"/>
  <c r="CQ69" i="6"/>
  <c r="CP69" i="6"/>
  <c r="U69" i="6" s="1"/>
  <c r="CL69" i="6"/>
  <c r="CK69" i="6"/>
  <c r="CI69" i="6"/>
  <c r="CJ69" i="4"/>
  <c r="CB69" i="4"/>
  <c r="CQ69" i="4"/>
  <c r="CI69" i="4"/>
  <c r="CP69" i="4"/>
  <c r="U69" i="4" s="1"/>
  <c r="CH69" i="4"/>
  <c r="CO69" i="4"/>
  <c r="CG69" i="4"/>
  <c r="CN69" i="4"/>
  <c r="CF69" i="4"/>
  <c r="CM69" i="4"/>
  <c r="CE69" i="4"/>
  <c r="CK69" i="4"/>
  <c r="CC69" i="4"/>
  <c r="CL69" i="4"/>
  <c r="CD69" i="4"/>
  <c r="AA157" i="1"/>
  <c r="AM64" i="8"/>
  <c r="AL64" i="8"/>
  <c r="AK64" i="8"/>
  <c r="H64" i="8" s="1"/>
  <c r="AJ64" i="8"/>
  <c r="G64" i="8" s="1"/>
  <c r="AP64" i="8"/>
  <c r="AN64" i="8"/>
  <c r="AQ64" i="8"/>
  <c r="AO64" i="8"/>
  <c r="CQ64" i="7"/>
  <c r="CI64" i="7"/>
  <c r="CL64" i="6"/>
  <c r="CD64" i="6"/>
  <c r="CP64" i="7"/>
  <c r="U64" i="7" s="1"/>
  <c r="CH64" i="7"/>
  <c r="CK64" i="6"/>
  <c r="CC64" i="6"/>
  <c r="CO64" i="7"/>
  <c r="CG64" i="7"/>
  <c r="CM64" i="7"/>
  <c r="CE64" i="7"/>
  <c r="CL64" i="7"/>
  <c r="CD64" i="7"/>
  <c r="CO64" i="6"/>
  <c r="CG64" i="6"/>
  <c r="CK64" i="7"/>
  <c r="CN64" i="6"/>
  <c r="CJ64" i="7"/>
  <c r="CM64" i="6"/>
  <c r="CF64" i="7"/>
  <c r="CJ64" i="6"/>
  <c r="CC64" i="7"/>
  <c r="CI64" i="6"/>
  <c r="CB64" i="7"/>
  <c r="CH64" i="6"/>
  <c r="CF64" i="6"/>
  <c r="CQ64" i="6"/>
  <c r="CE64" i="6"/>
  <c r="CN64" i="7"/>
  <c r="CN64" i="4"/>
  <c r="CF64" i="4"/>
  <c r="CP64" i="6"/>
  <c r="U64" i="6" s="1"/>
  <c r="CM64" i="4"/>
  <c r="CE64" i="4"/>
  <c r="CB64" i="6"/>
  <c r="CL64" i="4"/>
  <c r="CD64" i="4"/>
  <c r="CP64" i="4"/>
  <c r="U64" i="4" s="1"/>
  <c r="CB64" i="4"/>
  <c r="CO64" i="4"/>
  <c r="CK64" i="4"/>
  <c r="CJ64" i="4"/>
  <c r="CI64" i="4"/>
  <c r="CH64" i="4"/>
  <c r="CG64" i="4"/>
  <c r="CQ64" i="4"/>
  <c r="CC64" i="4"/>
  <c r="AA162" i="1"/>
  <c r="AA124" i="1"/>
  <c r="AA121" i="1"/>
  <c r="EK58" i="9"/>
  <c r="EC58" i="9"/>
  <c r="DU58" i="9"/>
  <c r="DM58" i="9"/>
  <c r="DE58" i="9"/>
  <c r="CW58" i="9"/>
  <c r="CO58" i="9"/>
  <c r="CG58" i="9"/>
  <c r="EI58" i="9"/>
  <c r="EA58" i="9"/>
  <c r="DS58" i="9"/>
  <c r="EO58" i="9"/>
  <c r="EG58" i="9"/>
  <c r="DY58" i="9"/>
  <c r="DQ58" i="9"/>
  <c r="DI58" i="9"/>
  <c r="DA58" i="9"/>
  <c r="CS58" i="9"/>
  <c r="CK58" i="9"/>
  <c r="CC58" i="9"/>
  <c r="EJ58" i="9"/>
  <c r="EF58" i="9"/>
  <c r="DT58" i="9"/>
  <c r="DH58" i="9"/>
  <c r="CX58" i="9"/>
  <c r="CM58" i="9"/>
  <c r="CB58" i="9"/>
  <c r="EE58" i="9"/>
  <c r="DR58" i="9"/>
  <c r="DG58" i="9"/>
  <c r="AL58" i="9" s="1"/>
  <c r="CV58" i="9"/>
  <c r="CL58" i="9"/>
  <c r="EM58" i="9"/>
  <c r="DZ58" i="9"/>
  <c r="DN58" i="9"/>
  <c r="DC58" i="9"/>
  <c r="CR58" i="9"/>
  <c r="CH58" i="9"/>
  <c r="EH58" i="9"/>
  <c r="DL58" i="9"/>
  <c r="CU58" i="9"/>
  <c r="CE58" i="9"/>
  <c r="ED58" i="9"/>
  <c r="DK58" i="9"/>
  <c r="CT58" i="9"/>
  <c r="CD58" i="9"/>
  <c r="EB58" i="9"/>
  <c r="DJ58" i="9"/>
  <c r="CQ58" i="9"/>
  <c r="DX58" i="9"/>
  <c r="DF58" i="9"/>
  <c r="CP58" i="9"/>
  <c r="DW58" i="9"/>
  <c r="DD58" i="9"/>
  <c r="CN58" i="9"/>
  <c r="DV58" i="9"/>
  <c r="DB58" i="9"/>
  <c r="CJ58" i="9"/>
  <c r="EN58" i="9"/>
  <c r="DP58" i="9"/>
  <c r="CZ58" i="9"/>
  <c r="CI58" i="9"/>
  <c r="AK58" i="8"/>
  <c r="AJ58" i="8"/>
  <c r="G58" i="8" s="1"/>
  <c r="EL58" i="9"/>
  <c r="DO58" i="9"/>
  <c r="CY58" i="9"/>
  <c r="AN58" i="8"/>
  <c r="AL58" i="8"/>
  <c r="CF58" i="9"/>
  <c r="AM58" i="8"/>
  <c r="DC58" i="5"/>
  <c r="CU58" i="5"/>
  <c r="CM58" i="5"/>
  <c r="CE58" i="5"/>
  <c r="DA58" i="5"/>
  <c r="CS58" i="5"/>
  <c r="CK58" i="5"/>
  <c r="CC58" i="5"/>
  <c r="DG58" i="5"/>
  <c r="CY58" i="5"/>
  <c r="CQ58" i="5"/>
  <c r="CI58" i="5"/>
  <c r="CW58" i="5"/>
  <c r="CJ58" i="5"/>
  <c r="O58" i="5" s="1"/>
  <c r="CV58" i="5"/>
  <c r="CH58" i="5"/>
  <c r="CK58" i="4"/>
  <c r="CC58" i="4"/>
  <c r="DF58" i="5"/>
  <c r="CT58" i="5"/>
  <c r="CG58" i="5"/>
  <c r="CJ58" i="4"/>
  <c r="CB58" i="4"/>
  <c r="DE58" i="5"/>
  <c r="CR58" i="5"/>
  <c r="CF58" i="5"/>
  <c r="DD58" i="5"/>
  <c r="CP58" i="5"/>
  <c r="CD58" i="5"/>
  <c r="DB58" i="5"/>
  <c r="CO58" i="5"/>
  <c r="CB58" i="5"/>
  <c r="CZ58" i="5"/>
  <c r="CN58" i="5"/>
  <c r="CX58" i="5"/>
  <c r="CL58" i="5"/>
  <c r="CM58" i="4"/>
  <c r="CL58" i="4"/>
  <c r="CI58" i="4"/>
  <c r="CH58" i="4"/>
  <c r="CQ58" i="4"/>
  <c r="CG58" i="4"/>
  <c r="CP58" i="4"/>
  <c r="U58" i="4" s="1"/>
  <c r="CF58" i="4"/>
  <c r="CO58" i="4"/>
  <c r="CE58" i="4"/>
  <c r="CN58" i="4"/>
  <c r="CD58" i="4"/>
  <c r="AA113" i="1"/>
  <c r="AA120" i="1"/>
  <c r="AA126" i="1"/>
  <c r="EO55" i="9"/>
  <c r="EG55" i="9"/>
  <c r="DY55" i="9"/>
  <c r="DQ55" i="9"/>
  <c r="DI55" i="9"/>
  <c r="DA55" i="9"/>
  <c r="CS55" i="9"/>
  <c r="CK55" i="9"/>
  <c r="CC55" i="9"/>
  <c r="EL55" i="9"/>
  <c r="EC55" i="9"/>
  <c r="DT55" i="9"/>
  <c r="DK55" i="9"/>
  <c r="DB55" i="9"/>
  <c r="CR55" i="9"/>
  <c r="CI55" i="9"/>
  <c r="EK55" i="9"/>
  <c r="EB55" i="9"/>
  <c r="DS55" i="9"/>
  <c r="DJ55" i="9"/>
  <c r="CZ55" i="9"/>
  <c r="CQ55" i="9"/>
  <c r="CH55" i="9"/>
  <c r="EH55" i="9"/>
  <c r="DX55" i="9"/>
  <c r="DO55" i="9"/>
  <c r="DF55" i="9"/>
  <c r="CW55" i="9"/>
  <c r="CN55" i="9"/>
  <c r="CE55" i="9"/>
  <c r="EN55" i="9"/>
  <c r="DZ55" i="9"/>
  <c r="DL55" i="9"/>
  <c r="CV55" i="9"/>
  <c r="CG55" i="9"/>
  <c r="EM55" i="9"/>
  <c r="DW55" i="9"/>
  <c r="DH55" i="9"/>
  <c r="CU55" i="9"/>
  <c r="CF55" i="9"/>
  <c r="EJ55" i="9"/>
  <c r="DV55" i="9"/>
  <c r="DG55" i="9"/>
  <c r="AL55" i="9" s="1"/>
  <c r="CT55" i="9"/>
  <c r="CD55" i="9"/>
  <c r="EI55" i="9"/>
  <c r="DU55" i="9"/>
  <c r="DE55" i="9"/>
  <c r="CP55" i="9"/>
  <c r="CB55" i="9"/>
  <c r="EF55" i="9"/>
  <c r="DR55" i="9"/>
  <c r="DD55" i="9"/>
  <c r="CO55" i="9"/>
  <c r="EE55" i="9"/>
  <c r="DP55" i="9"/>
  <c r="DC55" i="9"/>
  <c r="CM55" i="9"/>
  <c r="ED55" i="9"/>
  <c r="DN55" i="9"/>
  <c r="CY55" i="9"/>
  <c r="CL55" i="9"/>
  <c r="AN55" i="8"/>
  <c r="EA55" i="9"/>
  <c r="AM55" i="8"/>
  <c r="DM55" i="9"/>
  <c r="AL55" i="8"/>
  <c r="CX55" i="9"/>
  <c r="CJ55" i="9"/>
  <c r="AJ55" i="8"/>
  <c r="G55" i="8" s="1"/>
  <c r="AK55" i="8"/>
  <c r="DB55" i="5"/>
  <c r="CT55" i="5"/>
  <c r="CL55" i="5"/>
  <c r="CD55" i="5"/>
  <c r="CZ55" i="5"/>
  <c r="CR55" i="5"/>
  <c r="CJ55" i="5"/>
  <c r="O55" i="5" s="1"/>
  <c r="CB55" i="5"/>
  <c r="DG55" i="5"/>
  <c r="CW55" i="5"/>
  <c r="CM55" i="5"/>
  <c r="DF55" i="5"/>
  <c r="CV55" i="5"/>
  <c r="CK55" i="5"/>
  <c r="CN55" i="4"/>
  <c r="CF55" i="4"/>
  <c r="DE55" i="5"/>
  <c r="CU55" i="5"/>
  <c r="CI55" i="5"/>
  <c r="CM55" i="4"/>
  <c r="CE55" i="4"/>
  <c r="DD55" i="5"/>
  <c r="CS55" i="5"/>
  <c r="CH55" i="5"/>
  <c r="DC55" i="5"/>
  <c r="CQ55" i="5"/>
  <c r="CG55" i="5"/>
  <c r="DA55" i="5"/>
  <c r="CP55" i="5"/>
  <c r="CF55" i="5"/>
  <c r="CY55" i="5"/>
  <c r="CO55" i="5"/>
  <c r="CE55" i="5"/>
  <c r="CX55" i="5"/>
  <c r="CN55" i="5"/>
  <c r="CC55" i="5"/>
  <c r="CP55" i="4"/>
  <c r="U55" i="4" s="1"/>
  <c r="CD55" i="4"/>
  <c r="CO55" i="4"/>
  <c r="T55" i="4" s="1"/>
  <c r="CC55" i="4"/>
  <c r="CL55" i="4"/>
  <c r="CB55" i="4"/>
  <c r="CK55" i="4"/>
  <c r="CJ55" i="4"/>
  <c r="CI55" i="4"/>
  <c r="CH55" i="4"/>
  <c r="CQ55" i="4"/>
  <c r="CG55" i="4"/>
  <c r="AA116" i="1"/>
  <c r="EO53" i="9"/>
  <c r="EG53" i="9"/>
  <c r="DY53" i="9"/>
  <c r="DQ53" i="9"/>
  <c r="DI53" i="9"/>
  <c r="DA53" i="9"/>
  <c r="CS53" i="9"/>
  <c r="CK53" i="9"/>
  <c r="CC53" i="9"/>
  <c r="EK53" i="9"/>
  <c r="EB53" i="9"/>
  <c r="DS53" i="9"/>
  <c r="DJ53" i="9"/>
  <c r="CZ53" i="9"/>
  <c r="CQ53" i="9"/>
  <c r="CH53" i="9"/>
  <c r="EJ53" i="9"/>
  <c r="EA53" i="9"/>
  <c r="DR53" i="9"/>
  <c r="DH53" i="9"/>
  <c r="CY53" i="9"/>
  <c r="CP53" i="9"/>
  <c r="CG53" i="9"/>
  <c r="EF53" i="9"/>
  <c r="DW53" i="9"/>
  <c r="DN53" i="9"/>
  <c r="DE53" i="9"/>
  <c r="CV53" i="9"/>
  <c r="CM53" i="9"/>
  <c r="CD53" i="9"/>
  <c r="EI53" i="9"/>
  <c r="DU53" i="9"/>
  <c r="DF53" i="9"/>
  <c r="CR53" i="9"/>
  <c r="CB53" i="9"/>
  <c r="EH53" i="9"/>
  <c r="DT53" i="9"/>
  <c r="DD53" i="9"/>
  <c r="CO53" i="9"/>
  <c r="EE53" i="9"/>
  <c r="DP53" i="9"/>
  <c r="DC53" i="9"/>
  <c r="CN53" i="9"/>
  <c r="ED53" i="9"/>
  <c r="DO53" i="9"/>
  <c r="DB53" i="9"/>
  <c r="CL53" i="9"/>
  <c r="EC53" i="9"/>
  <c r="DM53" i="9"/>
  <c r="CX53" i="9"/>
  <c r="CJ53" i="9"/>
  <c r="EN53" i="9"/>
  <c r="DZ53" i="9"/>
  <c r="DL53" i="9"/>
  <c r="CW53" i="9"/>
  <c r="CI53" i="9"/>
  <c r="EM53" i="9"/>
  <c r="DX53" i="9"/>
  <c r="DK53" i="9"/>
  <c r="CU53" i="9"/>
  <c r="CF53" i="9"/>
  <c r="EL53" i="9"/>
  <c r="AN53" i="8"/>
  <c r="DV53" i="9"/>
  <c r="AM53" i="8"/>
  <c r="DG53" i="9"/>
  <c r="AL53" i="9" s="1"/>
  <c r="AL53" i="8"/>
  <c r="CT53" i="9"/>
  <c r="CE53" i="9"/>
  <c r="AJ53" i="8"/>
  <c r="G53" i="8" s="1"/>
  <c r="AK53" i="8"/>
  <c r="DF53" i="5"/>
  <c r="CX53" i="5"/>
  <c r="CY53" i="5"/>
  <c r="CP53" i="5"/>
  <c r="CH53" i="5"/>
  <c r="DG53" i="5"/>
  <c r="CW53" i="5"/>
  <c r="CO53" i="5"/>
  <c r="CG53" i="5"/>
  <c r="CP53" i="4"/>
  <c r="U53" i="4" s="1"/>
  <c r="CH53" i="4"/>
  <c r="DE53" i="5"/>
  <c r="CV53" i="5"/>
  <c r="CN53" i="5"/>
  <c r="CF53" i="5"/>
  <c r="CO53" i="4"/>
  <c r="T53" i="4" s="1"/>
  <c r="CG53" i="4"/>
  <c r="DD53" i="5"/>
  <c r="CU53" i="5"/>
  <c r="CM53" i="5"/>
  <c r="CE53" i="5"/>
  <c r="DC53" i="5"/>
  <c r="CT53" i="5"/>
  <c r="CL53" i="5"/>
  <c r="CD53" i="5"/>
  <c r="DB53" i="5"/>
  <c r="CS53" i="5"/>
  <c r="CK53" i="5"/>
  <c r="CC53" i="5"/>
  <c r="DA53" i="5"/>
  <c r="CR53" i="5"/>
  <c r="CJ53" i="5"/>
  <c r="O53" i="5" s="1"/>
  <c r="CB53" i="5"/>
  <c r="CZ53" i="5"/>
  <c r="CQ53" i="5"/>
  <c r="CI53" i="5"/>
  <c r="CF53" i="4"/>
  <c r="CQ53" i="4"/>
  <c r="CE53" i="4"/>
  <c r="CN53" i="4"/>
  <c r="S53" i="4" s="1"/>
  <c r="CD53" i="4"/>
  <c r="CM53" i="4"/>
  <c r="CC53" i="4"/>
  <c r="CL53" i="4"/>
  <c r="CB53" i="4"/>
  <c r="CK53" i="4"/>
  <c r="CJ53" i="4"/>
  <c r="CI53" i="4"/>
  <c r="AA118" i="1"/>
  <c r="EK54" i="9"/>
  <c r="EC54" i="9"/>
  <c r="DU54" i="9"/>
  <c r="DM54" i="9"/>
  <c r="DE54" i="9"/>
  <c r="CW54" i="9"/>
  <c r="CO54" i="9"/>
  <c r="CG54" i="9"/>
  <c r="EL54" i="9"/>
  <c r="EB54" i="9"/>
  <c r="DS54" i="9"/>
  <c r="DJ54" i="9"/>
  <c r="DA54" i="9"/>
  <c r="CR54" i="9"/>
  <c r="CI54" i="9"/>
  <c r="EJ54" i="9"/>
  <c r="EA54" i="9"/>
  <c r="DR54" i="9"/>
  <c r="DI54" i="9"/>
  <c r="CZ54" i="9"/>
  <c r="CQ54" i="9"/>
  <c r="CH54" i="9"/>
  <c r="EG54" i="9"/>
  <c r="DX54" i="9"/>
  <c r="DO54" i="9"/>
  <c r="DF54" i="9"/>
  <c r="CV54" i="9"/>
  <c r="CM54" i="9"/>
  <c r="CD54" i="9"/>
  <c r="EM54" i="9"/>
  <c r="DW54" i="9"/>
  <c r="DH54" i="9"/>
  <c r="CT54" i="9"/>
  <c r="CE54" i="9"/>
  <c r="EI54" i="9"/>
  <c r="DV54" i="9"/>
  <c r="DG54" i="9"/>
  <c r="AL54" i="9" s="1"/>
  <c r="CS54" i="9"/>
  <c r="CC54" i="9"/>
  <c r="EH54" i="9"/>
  <c r="DT54" i="9"/>
  <c r="DD54" i="9"/>
  <c r="CP54" i="9"/>
  <c r="CB54" i="9"/>
  <c r="EF54" i="9"/>
  <c r="DQ54" i="9"/>
  <c r="DC54" i="9"/>
  <c r="CN54" i="9"/>
  <c r="EE54" i="9"/>
  <c r="DP54" i="9"/>
  <c r="DB54" i="9"/>
  <c r="CL54" i="9"/>
  <c r="ED54" i="9"/>
  <c r="DN54" i="9"/>
  <c r="CY54" i="9"/>
  <c r="CK54" i="9"/>
  <c r="EO54" i="9"/>
  <c r="DZ54" i="9"/>
  <c r="DL54" i="9"/>
  <c r="CX54" i="9"/>
  <c r="CJ54" i="9"/>
  <c r="AK54" i="8"/>
  <c r="H54" i="8" s="1"/>
  <c r="EN54" i="9"/>
  <c r="AJ54" i="8"/>
  <c r="G54" i="8" s="1"/>
  <c r="DY54" i="9"/>
  <c r="DK54" i="9"/>
  <c r="CU54" i="9"/>
  <c r="CF54" i="9"/>
  <c r="AN54" i="8"/>
  <c r="AL54" i="8"/>
  <c r="AM54" i="8"/>
  <c r="DE54" i="5"/>
  <c r="CW54" i="5"/>
  <c r="CO54" i="5"/>
  <c r="CG54" i="5"/>
  <c r="DC54" i="5"/>
  <c r="CU54" i="5"/>
  <c r="CM54" i="5"/>
  <c r="CE54" i="5"/>
  <c r="CX54" i="5"/>
  <c r="CL54" i="5"/>
  <c r="CB54" i="5"/>
  <c r="DG54" i="5"/>
  <c r="CV54" i="5"/>
  <c r="CK54" i="5"/>
  <c r="CO54" i="4"/>
  <c r="CG54" i="4"/>
  <c r="DF54" i="5"/>
  <c r="CT54" i="5"/>
  <c r="CJ54" i="5"/>
  <c r="O54" i="5" s="1"/>
  <c r="CN54" i="4"/>
  <c r="CF54" i="4"/>
  <c r="DD54" i="5"/>
  <c r="CS54" i="5"/>
  <c r="CI54" i="5"/>
  <c r="DB54" i="5"/>
  <c r="CR54" i="5"/>
  <c r="CH54" i="5"/>
  <c r="DA54" i="5"/>
  <c r="CQ54" i="5"/>
  <c r="CF54" i="5"/>
  <c r="CZ54" i="5"/>
  <c r="CP54" i="5"/>
  <c r="CD54" i="5"/>
  <c r="CY54" i="5"/>
  <c r="CN54" i="5"/>
  <c r="CC54" i="5"/>
  <c r="CQ54" i="4"/>
  <c r="CE54" i="4"/>
  <c r="CP54" i="4"/>
  <c r="U54" i="4" s="1"/>
  <c r="CD54" i="4"/>
  <c r="CM54" i="4"/>
  <c r="CC54" i="4"/>
  <c r="CL54" i="4"/>
  <c r="CB54" i="4"/>
  <c r="CK54" i="4"/>
  <c r="CJ54" i="4"/>
  <c r="CI54" i="4"/>
  <c r="CH54" i="4"/>
  <c r="AA117" i="1"/>
  <c r="EO59" i="9"/>
  <c r="EG59" i="9"/>
  <c r="DY59" i="9"/>
  <c r="DQ59" i="9"/>
  <c r="DI59" i="9"/>
  <c r="DA59" i="9"/>
  <c r="CS59" i="9"/>
  <c r="CK59" i="9"/>
  <c r="CC59" i="9"/>
  <c r="EM59" i="9"/>
  <c r="EE59" i="9"/>
  <c r="DW59" i="9"/>
  <c r="DO59" i="9"/>
  <c r="DG59" i="9"/>
  <c r="AL59" i="9" s="1"/>
  <c r="CY59" i="9"/>
  <c r="CQ59" i="9"/>
  <c r="CI59" i="9"/>
  <c r="EK59" i="9"/>
  <c r="EC59" i="9"/>
  <c r="DU59" i="9"/>
  <c r="DM59" i="9"/>
  <c r="DE59" i="9"/>
  <c r="CW59" i="9"/>
  <c r="CO59" i="9"/>
  <c r="CG59" i="9"/>
  <c r="EI59" i="9"/>
  <c r="EA59" i="9"/>
  <c r="EN59" i="9"/>
  <c r="DX59" i="9"/>
  <c r="DK59" i="9"/>
  <c r="CX59" i="9"/>
  <c r="CL59" i="9"/>
  <c r="EJ59" i="9"/>
  <c r="DT59" i="9"/>
  <c r="DH59" i="9"/>
  <c r="CU59" i="9"/>
  <c r="CH59" i="9"/>
  <c r="EH59" i="9"/>
  <c r="DS59" i="9"/>
  <c r="DF59" i="9"/>
  <c r="CT59" i="9"/>
  <c r="CF59" i="9"/>
  <c r="EF59" i="9"/>
  <c r="DR59" i="9"/>
  <c r="DD59" i="9"/>
  <c r="CR59" i="9"/>
  <c r="CE59" i="9"/>
  <c r="EB59" i="9"/>
  <c r="DN59" i="9"/>
  <c r="DB59" i="9"/>
  <c r="CN59" i="9"/>
  <c r="CB59" i="9"/>
  <c r="EL59" i="9"/>
  <c r="CZ59" i="9"/>
  <c r="ED59" i="9"/>
  <c r="CV59" i="9"/>
  <c r="DZ59" i="9"/>
  <c r="CP59" i="9"/>
  <c r="DV59" i="9"/>
  <c r="CM59" i="9"/>
  <c r="DP59" i="9"/>
  <c r="CJ59" i="9"/>
  <c r="DL59" i="9"/>
  <c r="CD59" i="9"/>
  <c r="DJ59" i="9"/>
  <c r="DC59" i="9"/>
  <c r="AN59" i="8"/>
  <c r="AM59" i="8"/>
  <c r="AL59" i="8"/>
  <c r="AJ59" i="8"/>
  <c r="G59" i="8" s="1"/>
  <c r="AK59" i="8"/>
  <c r="CZ59" i="5"/>
  <c r="CR59" i="5"/>
  <c r="CJ59" i="5"/>
  <c r="O59" i="5" s="1"/>
  <c r="CB59" i="5"/>
  <c r="DF59" i="5"/>
  <c r="CX59" i="5"/>
  <c r="CP59" i="5"/>
  <c r="CH59" i="5"/>
  <c r="M59" i="5" s="1"/>
  <c r="DD59" i="5"/>
  <c r="CV59" i="5"/>
  <c r="CN59" i="5"/>
  <c r="CF59" i="5"/>
  <c r="DE59" i="5"/>
  <c r="CS59" i="5"/>
  <c r="CE59" i="5"/>
  <c r="DC59" i="5"/>
  <c r="CQ59" i="5"/>
  <c r="CD59" i="5"/>
  <c r="CJ59" i="4"/>
  <c r="CB59" i="4"/>
  <c r="DB59" i="5"/>
  <c r="CO59" i="5"/>
  <c r="CC59" i="5"/>
  <c r="CQ59" i="4"/>
  <c r="CI59" i="4"/>
  <c r="DA59" i="5"/>
  <c r="CM59" i="5"/>
  <c r="CP59" i="4"/>
  <c r="U59" i="4" s="1"/>
  <c r="CH59" i="4"/>
  <c r="CY59" i="5"/>
  <c r="CL59" i="5"/>
  <c r="CW59" i="5"/>
  <c r="CK59" i="5"/>
  <c r="CU59" i="5"/>
  <c r="CI59" i="5"/>
  <c r="N59" i="5" s="1"/>
  <c r="DG59" i="5"/>
  <c r="CT59" i="5"/>
  <c r="CG59" i="5"/>
  <c r="CN59" i="4"/>
  <c r="CC59" i="4"/>
  <c r="CM59" i="4"/>
  <c r="CL59" i="4"/>
  <c r="CK59" i="4"/>
  <c r="CG59" i="4"/>
  <c r="CF59" i="4"/>
  <c r="CE59" i="4"/>
  <c r="CO59" i="4"/>
  <c r="T59" i="4" s="1"/>
  <c r="CD59" i="4"/>
  <c r="AA112" i="1"/>
  <c r="AA165" i="1"/>
  <c r="AK53" i="9" l="1"/>
  <c r="AJ53" i="9" s="1"/>
  <c r="AI53" i="9" s="1"/>
  <c r="AH53" i="9" s="1"/>
  <c r="AG53" i="9" s="1"/>
  <c r="AF53" i="9" s="1"/>
  <c r="AE53" i="9" s="1"/>
  <c r="AD53" i="9" s="1"/>
  <c r="AC53" i="9" s="1"/>
  <c r="AB53" i="9" s="1"/>
  <c r="AA53" i="9" s="1"/>
  <c r="Z53" i="9" s="1"/>
  <c r="Y53" i="9" s="1"/>
  <c r="X53" i="9" s="1"/>
  <c r="W53" i="9" s="1"/>
  <c r="V53" i="9" s="1"/>
  <c r="U53" i="9" s="1"/>
  <c r="T53" i="9" s="1"/>
  <c r="S53" i="9" s="1"/>
  <c r="R53" i="9" s="1"/>
  <c r="Q53" i="9" s="1"/>
  <c r="P53" i="9" s="1"/>
  <c r="O53" i="9" s="1"/>
  <c r="N53" i="9" s="1"/>
  <c r="M53" i="9" s="1"/>
  <c r="L53" i="9" s="1"/>
  <c r="K53" i="9" s="1"/>
  <c r="J53" i="9" s="1"/>
  <c r="I53" i="9" s="1"/>
  <c r="H53" i="9" s="1"/>
  <c r="G53" i="9" s="1"/>
  <c r="N58" i="5"/>
  <c r="M58" i="5" s="1"/>
  <c r="L58" i="5" s="1"/>
  <c r="K58" i="5" s="1"/>
  <c r="J58" i="5" s="1"/>
  <c r="I58" i="5" s="1"/>
  <c r="H58" i="5" s="1"/>
  <c r="G58" i="5" s="1"/>
  <c r="AK58" i="9"/>
  <c r="T63" i="7"/>
  <c r="H69" i="8"/>
  <c r="T56" i="4"/>
  <c r="S56" i="4" s="1"/>
  <c r="R56" i="4" s="1"/>
  <c r="Q56" i="4" s="1"/>
  <c r="P56" i="4" s="1"/>
  <c r="O56" i="4" s="1"/>
  <c r="N56" i="4" s="1"/>
  <c r="M56" i="4" s="1"/>
  <c r="L56" i="4" s="1"/>
  <c r="K56" i="4" s="1"/>
  <c r="J56" i="4" s="1"/>
  <c r="I56" i="4" s="1"/>
  <c r="H56" i="4" s="1"/>
  <c r="G56" i="4" s="1"/>
  <c r="H59" i="8"/>
  <c r="N54" i="5"/>
  <c r="S66" i="6"/>
  <c r="AK57" i="9"/>
  <c r="S65" i="6"/>
  <c r="R65" i="6" s="1"/>
  <c r="Q65" i="6" s="1"/>
  <c r="P65" i="6" s="1"/>
  <c r="O65" i="6" s="1"/>
  <c r="N65" i="6" s="1"/>
  <c r="M65" i="6" s="1"/>
  <c r="L65" i="6" s="1"/>
  <c r="K65" i="6" s="1"/>
  <c r="J65" i="6" s="1"/>
  <c r="I65" i="6" s="1"/>
  <c r="H65" i="6" s="1"/>
  <c r="G65" i="6" s="1"/>
  <c r="S63" i="7"/>
  <c r="I69" i="8"/>
  <c r="J69" i="8" s="1"/>
  <c r="K69" i="8" s="1"/>
  <c r="L69" i="8" s="1"/>
  <c r="M69" i="8" s="1"/>
  <c r="N69" i="8" s="1"/>
  <c r="S59" i="4"/>
  <c r="T64" i="4"/>
  <c r="T65" i="6"/>
  <c r="I52" i="8"/>
  <c r="J52" i="8" s="1"/>
  <c r="K52" i="8" s="1"/>
  <c r="I59" i="8"/>
  <c r="J59" i="8" s="1"/>
  <c r="K59" i="8" s="1"/>
  <c r="N53" i="5"/>
  <c r="AK55" i="9"/>
  <c r="AJ55" i="9" s="1"/>
  <c r="AI55" i="9" s="1"/>
  <c r="AH55" i="9" s="1"/>
  <c r="AG55" i="9" s="1"/>
  <c r="AF55" i="9" s="1"/>
  <c r="AE55" i="9" s="1"/>
  <c r="AD55" i="9" s="1"/>
  <c r="AC55" i="9" s="1"/>
  <c r="AB55" i="9" s="1"/>
  <c r="AA55" i="9" s="1"/>
  <c r="Z55" i="9" s="1"/>
  <c r="Y55" i="9" s="1"/>
  <c r="X55" i="9" s="1"/>
  <c r="W55" i="9" s="1"/>
  <c r="V55" i="9" s="1"/>
  <c r="U55" i="9" s="1"/>
  <c r="T55" i="9" s="1"/>
  <c r="S55" i="9" s="1"/>
  <c r="R55" i="9" s="1"/>
  <c r="Q55" i="9" s="1"/>
  <c r="P55" i="9" s="1"/>
  <c r="O55" i="9" s="1"/>
  <c r="N55" i="9" s="1"/>
  <c r="M55" i="9" s="1"/>
  <c r="L55" i="9" s="1"/>
  <c r="K55" i="9" s="1"/>
  <c r="J55" i="9" s="1"/>
  <c r="I55" i="9" s="1"/>
  <c r="H55" i="9" s="1"/>
  <c r="G55" i="9" s="1"/>
  <c r="AJ58" i="9"/>
  <c r="AI58" i="9" s="1"/>
  <c r="AH58" i="9" s="1"/>
  <c r="AG58" i="9" s="1"/>
  <c r="AF58" i="9" s="1"/>
  <c r="AE58" i="9" s="1"/>
  <c r="AD58" i="9" s="1"/>
  <c r="AC58" i="9" s="1"/>
  <c r="AB58" i="9" s="1"/>
  <c r="AA58" i="9" s="1"/>
  <c r="Z58" i="9" s="1"/>
  <c r="Y58" i="9" s="1"/>
  <c r="X58" i="9" s="1"/>
  <c r="W58" i="9" s="1"/>
  <c r="V58" i="9" s="1"/>
  <c r="U58" i="9" s="1"/>
  <c r="T58" i="9" s="1"/>
  <c r="S58" i="9" s="1"/>
  <c r="R58" i="9" s="1"/>
  <c r="Q58" i="9" s="1"/>
  <c r="P58" i="9" s="1"/>
  <c r="O58" i="9" s="1"/>
  <c r="N58" i="9" s="1"/>
  <c r="M58" i="9" s="1"/>
  <c r="L58" i="9" s="1"/>
  <c r="K58" i="9" s="1"/>
  <c r="J58" i="9" s="1"/>
  <c r="I58" i="9" s="1"/>
  <c r="H58" i="9" s="1"/>
  <c r="G58" i="9" s="1"/>
  <c r="S69" i="4"/>
  <c r="R69" i="4" s="1"/>
  <c r="Q69" i="4" s="1"/>
  <c r="P69" i="4" s="1"/>
  <c r="O69" i="4" s="1"/>
  <c r="N69" i="4" s="1"/>
  <c r="M69" i="4" s="1"/>
  <c r="L69" i="4" s="1"/>
  <c r="K69" i="4" s="1"/>
  <c r="J69" i="4" s="1"/>
  <c r="I69" i="4" s="1"/>
  <c r="H69" i="4" s="1"/>
  <c r="G69" i="4" s="1"/>
  <c r="T69" i="6"/>
  <c r="I68" i="8"/>
  <c r="H56" i="8"/>
  <c r="I56" i="8" s="1"/>
  <c r="J56" i="8" s="1"/>
  <c r="K56" i="8" s="1"/>
  <c r="AK56" i="9"/>
  <c r="AJ56" i="9" s="1"/>
  <c r="AI56" i="9" s="1"/>
  <c r="AH56" i="9" s="1"/>
  <c r="AG56" i="9" s="1"/>
  <c r="AF56" i="9" s="1"/>
  <c r="AE56" i="9" s="1"/>
  <c r="AD56" i="9" s="1"/>
  <c r="AC56" i="9" s="1"/>
  <c r="AB56" i="9" s="1"/>
  <c r="AA56" i="9" s="1"/>
  <c r="Z56" i="9" s="1"/>
  <c r="Y56" i="9" s="1"/>
  <c r="X56" i="9" s="1"/>
  <c r="W56" i="9" s="1"/>
  <c r="V56" i="9" s="1"/>
  <c r="U56" i="9" s="1"/>
  <c r="T56" i="9" s="1"/>
  <c r="S56" i="9" s="1"/>
  <c r="R56" i="9" s="1"/>
  <c r="Q56" i="9" s="1"/>
  <c r="P56" i="9" s="1"/>
  <c r="O56" i="9" s="1"/>
  <c r="N56" i="9" s="1"/>
  <c r="M56" i="9" s="1"/>
  <c r="L56" i="9" s="1"/>
  <c r="K56" i="9" s="1"/>
  <c r="J56" i="9" s="1"/>
  <c r="I56" i="9" s="1"/>
  <c r="H56" i="9" s="1"/>
  <c r="G56" i="9" s="1"/>
  <c r="AK52" i="9"/>
  <c r="AJ52" i="9" s="1"/>
  <c r="AI52" i="9" s="1"/>
  <c r="AH52" i="9" s="1"/>
  <c r="AG52" i="9" s="1"/>
  <c r="AF52" i="9" s="1"/>
  <c r="AE52" i="9" s="1"/>
  <c r="AD52" i="9" s="1"/>
  <c r="AC52" i="9" s="1"/>
  <c r="AB52" i="9" s="1"/>
  <c r="AA52" i="9" s="1"/>
  <c r="Z52" i="9" s="1"/>
  <c r="Y52" i="9" s="1"/>
  <c r="X52" i="9" s="1"/>
  <c r="W52" i="9" s="1"/>
  <c r="V52" i="9" s="1"/>
  <c r="U52" i="9" s="1"/>
  <c r="T52" i="9" s="1"/>
  <c r="S52" i="9" s="1"/>
  <c r="R52" i="9" s="1"/>
  <c r="Q52" i="9" s="1"/>
  <c r="P52" i="9" s="1"/>
  <c r="O52" i="9" s="1"/>
  <c r="N52" i="9" s="1"/>
  <c r="M52" i="9" s="1"/>
  <c r="L52" i="9" s="1"/>
  <c r="K52" i="9" s="1"/>
  <c r="J52" i="9" s="1"/>
  <c r="I52" i="9" s="1"/>
  <c r="H52" i="9" s="1"/>
  <c r="G52" i="9" s="1"/>
  <c r="S67" i="6"/>
  <c r="R67" i="6" s="1"/>
  <c r="Q67" i="6" s="1"/>
  <c r="P67" i="6" s="1"/>
  <c r="O67" i="6" s="1"/>
  <c r="N67" i="6" s="1"/>
  <c r="M67" i="6" s="1"/>
  <c r="L67" i="6" s="1"/>
  <c r="K67" i="6" s="1"/>
  <c r="J67" i="6" s="1"/>
  <c r="I67" i="6" s="1"/>
  <c r="H67" i="6" s="1"/>
  <c r="G67" i="6" s="1"/>
  <c r="T63" i="4"/>
  <c r="S65" i="4"/>
  <c r="S63" i="4"/>
  <c r="R63" i="4" s="1"/>
  <c r="Q63" i="4" s="1"/>
  <c r="P63" i="4" s="1"/>
  <c r="O63" i="4" s="1"/>
  <c r="N63" i="4" s="1"/>
  <c r="M63" i="4" s="1"/>
  <c r="L63" i="4" s="1"/>
  <c r="K63" i="4" s="1"/>
  <c r="J63" i="4" s="1"/>
  <c r="I63" i="4" s="1"/>
  <c r="H63" i="4" s="1"/>
  <c r="G63" i="4" s="1"/>
  <c r="M54" i="5"/>
  <c r="L54" i="5" s="1"/>
  <c r="K54" i="5" s="1"/>
  <c r="J54" i="5" s="1"/>
  <c r="I54" i="5" s="1"/>
  <c r="H54" i="5" s="1"/>
  <c r="G54" i="5" s="1"/>
  <c r="AK54" i="9"/>
  <c r="N55" i="5"/>
  <c r="M55" i="5" s="1"/>
  <c r="L55" i="5" s="1"/>
  <c r="K55" i="5" s="1"/>
  <c r="J55" i="5" s="1"/>
  <c r="I55" i="5" s="1"/>
  <c r="H55" i="5" s="1"/>
  <c r="G55" i="5" s="1"/>
  <c r="T58" i="4"/>
  <c r="S64" i="4"/>
  <c r="T64" i="6"/>
  <c r="R66" i="6"/>
  <c r="Q66" i="6" s="1"/>
  <c r="P66" i="6" s="1"/>
  <c r="O66" i="6" s="1"/>
  <c r="N66" i="6" s="1"/>
  <c r="M66" i="6" s="1"/>
  <c r="L66" i="6" s="1"/>
  <c r="K66" i="6" s="1"/>
  <c r="J66" i="6" s="1"/>
  <c r="I66" i="6" s="1"/>
  <c r="H66" i="6" s="1"/>
  <c r="G66" i="6" s="1"/>
  <c r="T66" i="7"/>
  <c r="J68" i="8"/>
  <c r="K68" i="8" s="1"/>
  <c r="L68" i="8" s="1"/>
  <c r="M68" i="8" s="1"/>
  <c r="N68" i="8" s="1"/>
  <c r="N57" i="5"/>
  <c r="M57" i="5" s="1"/>
  <c r="L57" i="5" s="1"/>
  <c r="K57" i="5" s="1"/>
  <c r="J57" i="5" s="1"/>
  <c r="I57" i="5" s="1"/>
  <c r="H57" i="5" s="1"/>
  <c r="G57" i="5" s="1"/>
  <c r="T54" i="4"/>
  <c r="S54" i="4" s="1"/>
  <c r="R54" i="4" s="1"/>
  <c r="Q54" i="4" s="1"/>
  <c r="P54" i="4" s="1"/>
  <c r="O54" i="4" s="1"/>
  <c r="N54" i="4" s="1"/>
  <c r="M54" i="4" s="1"/>
  <c r="L54" i="4" s="1"/>
  <c r="K54" i="4" s="1"/>
  <c r="J54" i="4" s="1"/>
  <c r="I54" i="4" s="1"/>
  <c r="H54" i="4" s="1"/>
  <c r="G54" i="4" s="1"/>
  <c r="R53" i="4"/>
  <c r="Q53" i="4" s="1"/>
  <c r="P53" i="4" s="1"/>
  <c r="O53" i="4" s="1"/>
  <c r="N53" i="4" s="1"/>
  <c r="M53" i="4" s="1"/>
  <c r="L53" i="4" s="1"/>
  <c r="K53" i="4" s="1"/>
  <c r="J53" i="4" s="1"/>
  <c r="I53" i="4" s="1"/>
  <c r="H53" i="4" s="1"/>
  <c r="G53" i="4" s="1"/>
  <c r="T69" i="4"/>
  <c r="R69" i="7"/>
  <c r="H66" i="8"/>
  <c r="I66" i="8" s="1"/>
  <c r="J66" i="8" s="1"/>
  <c r="K66" i="8" s="1"/>
  <c r="L66" i="8" s="1"/>
  <c r="M66" i="8" s="1"/>
  <c r="N66" i="8" s="1"/>
  <c r="T68" i="4"/>
  <c r="S68" i="4" s="1"/>
  <c r="R68" i="4" s="1"/>
  <c r="Q68" i="4" s="1"/>
  <c r="P68" i="4" s="1"/>
  <c r="O68" i="4" s="1"/>
  <c r="N68" i="4" s="1"/>
  <c r="M68" i="4" s="1"/>
  <c r="L68" i="4" s="1"/>
  <c r="K68" i="4" s="1"/>
  <c r="J68" i="4" s="1"/>
  <c r="I68" i="4" s="1"/>
  <c r="H68" i="4" s="1"/>
  <c r="G68" i="4" s="1"/>
  <c r="T65" i="7"/>
  <c r="S52" i="4"/>
  <c r="R52" i="4" s="1"/>
  <c r="Q52" i="4" s="1"/>
  <c r="P52" i="4" s="1"/>
  <c r="O52" i="4" s="1"/>
  <c r="N52" i="4" s="1"/>
  <c r="M52" i="4" s="1"/>
  <c r="L52" i="4" s="1"/>
  <c r="K52" i="4" s="1"/>
  <c r="J52" i="4" s="1"/>
  <c r="I52" i="4" s="1"/>
  <c r="H52" i="4" s="1"/>
  <c r="G52" i="4" s="1"/>
  <c r="R63" i="7"/>
  <c r="Q63" i="7" s="1"/>
  <c r="P63" i="7" s="1"/>
  <c r="O63" i="7" s="1"/>
  <c r="N63" i="7" s="1"/>
  <c r="M63" i="7" s="1"/>
  <c r="L63" i="7" s="1"/>
  <c r="K63" i="7" s="1"/>
  <c r="J63" i="7" s="1"/>
  <c r="I63" i="7" s="1"/>
  <c r="H63" i="7" s="1"/>
  <c r="G63" i="7" s="1"/>
  <c r="S70" i="4"/>
  <c r="R70" i="4" s="1"/>
  <c r="Q70" i="4" s="1"/>
  <c r="P70" i="4" s="1"/>
  <c r="O70" i="4" s="1"/>
  <c r="N70" i="4" s="1"/>
  <c r="M70" i="4" s="1"/>
  <c r="L70" i="4" s="1"/>
  <c r="K70" i="4" s="1"/>
  <c r="J70" i="4" s="1"/>
  <c r="I70" i="4" s="1"/>
  <c r="H70" i="4" s="1"/>
  <c r="G70" i="4" s="1"/>
  <c r="T70" i="7"/>
  <c r="S70" i="7" s="1"/>
  <c r="R70" i="7" s="1"/>
  <c r="Q70" i="7" s="1"/>
  <c r="P70" i="7" s="1"/>
  <c r="O70" i="7" s="1"/>
  <c r="N70" i="7" s="1"/>
  <c r="M70" i="7" s="1"/>
  <c r="L70" i="7" s="1"/>
  <c r="K70" i="7" s="1"/>
  <c r="J70" i="7" s="1"/>
  <c r="I70" i="7" s="1"/>
  <c r="H70" i="7" s="1"/>
  <c r="G70" i="7" s="1"/>
  <c r="S69" i="6"/>
  <c r="R69" i="6" s="1"/>
  <c r="Q69" i="6" s="1"/>
  <c r="P69" i="6" s="1"/>
  <c r="O69" i="6" s="1"/>
  <c r="N69" i="6" s="1"/>
  <c r="M69" i="6" s="1"/>
  <c r="L69" i="6" s="1"/>
  <c r="K69" i="6" s="1"/>
  <c r="J69" i="6" s="1"/>
  <c r="I69" i="6" s="1"/>
  <c r="H69" i="6" s="1"/>
  <c r="G69" i="6" s="1"/>
  <c r="R59" i="4"/>
  <c r="Q59" i="4" s="1"/>
  <c r="P59" i="4" s="1"/>
  <c r="O59" i="4" s="1"/>
  <c r="N59" i="4" s="1"/>
  <c r="M59" i="4" s="1"/>
  <c r="L59" i="4" s="1"/>
  <c r="K59" i="4" s="1"/>
  <c r="J59" i="4" s="1"/>
  <c r="I59" i="4" s="1"/>
  <c r="H59" i="4" s="1"/>
  <c r="G59" i="4" s="1"/>
  <c r="AK59" i="9"/>
  <c r="AJ59" i="9" s="1"/>
  <c r="AI59" i="9" s="1"/>
  <c r="AH59" i="9" s="1"/>
  <c r="AG59" i="9" s="1"/>
  <c r="AF59" i="9" s="1"/>
  <c r="AE59" i="9" s="1"/>
  <c r="AD59" i="9" s="1"/>
  <c r="AC59" i="9" s="1"/>
  <c r="AB59" i="9" s="1"/>
  <c r="AA59" i="9" s="1"/>
  <c r="Z59" i="9" s="1"/>
  <c r="Y59" i="9" s="1"/>
  <c r="X59" i="9" s="1"/>
  <c r="W59" i="9" s="1"/>
  <c r="V59" i="9" s="1"/>
  <c r="U59" i="9" s="1"/>
  <c r="T59" i="9" s="1"/>
  <c r="S59" i="9" s="1"/>
  <c r="R59" i="9" s="1"/>
  <c r="Q59" i="9" s="1"/>
  <c r="P59" i="9" s="1"/>
  <c r="O59" i="9" s="1"/>
  <c r="N59" i="9" s="1"/>
  <c r="M59" i="9" s="1"/>
  <c r="L59" i="9" s="1"/>
  <c r="K59" i="9" s="1"/>
  <c r="J59" i="9" s="1"/>
  <c r="I59" i="9" s="1"/>
  <c r="H59" i="9" s="1"/>
  <c r="G59" i="9" s="1"/>
  <c r="L53" i="5"/>
  <c r="K53" i="5" s="1"/>
  <c r="J53" i="5" s="1"/>
  <c r="I53" i="5" s="1"/>
  <c r="H53" i="5" s="1"/>
  <c r="G53" i="5" s="1"/>
  <c r="R66" i="4"/>
  <c r="Q66" i="4" s="1"/>
  <c r="P66" i="4" s="1"/>
  <c r="O66" i="4" s="1"/>
  <c r="N66" i="4" s="1"/>
  <c r="M66" i="4" s="1"/>
  <c r="L66" i="4" s="1"/>
  <c r="K66" i="4" s="1"/>
  <c r="J66" i="4" s="1"/>
  <c r="I66" i="4" s="1"/>
  <c r="H66" i="4" s="1"/>
  <c r="G66" i="4" s="1"/>
  <c r="T65" i="4"/>
  <c r="T67" i="4"/>
  <c r="S67" i="7"/>
  <c r="R67" i="7" s="1"/>
  <c r="Q67" i="7" s="1"/>
  <c r="P67" i="7" s="1"/>
  <c r="O67" i="7" s="1"/>
  <c r="N67" i="7" s="1"/>
  <c r="M67" i="7" s="1"/>
  <c r="L67" i="7" s="1"/>
  <c r="K67" i="7" s="1"/>
  <c r="J67" i="7" s="1"/>
  <c r="I67" i="7" s="1"/>
  <c r="H67" i="7" s="1"/>
  <c r="G67" i="7" s="1"/>
  <c r="S63" i="6"/>
  <c r="R63" i="6" s="1"/>
  <c r="Q63" i="6" s="1"/>
  <c r="P63" i="6" s="1"/>
  <c r="O63" i="6" s="1"/>
  <c r="N63" i="6" s="1"/>
  <c r="M63" i="6" s="1"/>
  <c r="L63" i="6" s="1"/>
  <c r="K63" i="6" s="1"/>
  <c r="J63" i="6" s="1"/>
  <c r="I63" i="6" s="1"/>
  <c r="H63" i="6" s="1"/>
  <c r="G63" i="6" s="1"/>
  <c r="H63" i="8"/>
  <c r="I63" i="8"/>
  <c r="J63" i="8" s="1"/>
  <c r="K63" i="8" s="1"/>
  <c r="L63" i="8" s="1"/>
  <c r="M63" i="8" s="1"/>
  <c r="N63" i="8" s="1"/>
  <c r="T70" i="6"/>
  <c r="S70" i="6" s="1"/>
  <c r="R70" i="6" s="1"/>
  <c r="Q70" i="6" s="1"/>
  <c r="P70" i="6" s="1"/>
  <c r="O70" i="6" s="1"/>
  <c r="N70" i="6" s="1"/>
  <c r="M70" i="6" s="1"/>
  <c r="L70" i="6" s="1"/>
  <c r="K70" i="6" s="1"/>
  <c r="J70" i="6" s="1"/>
  <c r="I70" i="6" s="1"/>
  <c r="H70" i="6" s="1"/>
  <c r="G70" i="6" s="1"/>
  <c r="H53" i="8"/>
  <c r="I53" i="8" s="1"/>
  <c r="J53" i="8" s="1"/>
  <c r="K53" i="8" s="1"/>
  <c r="H55" i="8"/>
  <c r="I55" i="8" s="1"/>
  <c r="J55" i="8" s="1"/>
  <c r="K55" i="8" s="1"/>
  <c r="H57" i="8"/>
  <c r="I57" i="8" s="1"/>
  <c r="J57" i="8" s="1"/>
  <c r="K57" i="8" s="1"/>
  <c r="R65" i="4"/>
  <c r="Q65" i="4" s="1"/>
  <c r="P65" i="4" s="1"/>
  <c r="O65" i="4" s="1"/>
  <c r="N65" i="4" s="1"/>
  <c r="M65" i="4" s="1"/>
  <c r="L65" i="4" s="1"/>
  <c r="K65" i="4" s="1"/>
  <c r="J65" i="4" s="1"/>
  <c r="I65" i="4" s="1"/>
  <c r="H65" i="4" s="1"/>
  <c r="G65" i="4" s="1"/>
  <c r="N56" i="5"/>
  <c r="M56" i="5" s="1"/>
  <c r="L56" i="5" s="1"/>
  <c r="K56" i="5" s="1"/>
  <c r="J56" i="5" s="1"/>
  <c r="I56" i="5" s="1"/>
  <c r="H56" i="5" s="1"/>
  <c r="G56" i="5" s="1"/>
  <c r="S67" i="4"/>
  <c r="R67" i="4" s="1"/>
  <c r="Q67" i="4" s="1"/>
  <c r="P67" i="4" s="1"/>
  <c r="O67" i="4" s="1"/>
  <c r="N67" i="4" s="1"/>
  <c r="M67" i="4" s="1"/>
  <c r="L67" i="4" s="1"/>
  <c r="K67" i="4" s="1"/>
  <c r="J67" i="4" s="1"/>
  <c r="I67" i="4" s="1"/>
  <c r="H67" i="4" s="1"/>
  <c r="G67" i="4" s="1"/>
  <c r="I67" i="8"/>
  <c r="T70" i="4"/>
  <c r="AJ54" i="9"/>
  <c r="AI54" i="9" s="1"/>
  <c r="AH54" i="9" s="1"/>
  <c r="AG54" i="9" s="1"/>
  <c r="AF54" i="9" s="1"/>
  <c r="AE54" i="9" s="1"/>
  <c r="AD54" i="9" s="1"/>
  <c r="AC54" i="9" s="1"/>
  <c r="AB54" i="9" s="1"/>
  <c r="AA54" i="9" s="1"/>
  <c r="Z54" i="9" s="1"/>
  <c r="Y54" i="9" s="1"/>
  <c r="X54" i="9" s="1"/>
  <c r="W54" i="9" s="1"/>
  <c r="V54" i="9" s="1"/>
  <c r="U54" i="9" s="1"/>
  <c r="T54" i="9" s="1"/>
  <c r="S54" i="9" s="1"/>
  <c r="R54" i="9" s="1"/>
  <c r="Q54" i="9" s="1"/>
  <c r="P54" i="9" s="1"/>
  <c r="O54" i="9" s="1"/>
  <c r="N54" i="9" s="1"/>
  <c r="M54" i="9" s="1"/>
  <c r="L54" i="9" s="1"/>
  <c r="K54" i="9" s="1"/>
  <c r="J54" i="9" s="1"/>
  <c r="I54" i="9" s="1"/>
  <c r="H54" i="9" s="1"/>
  <c r="G54" i="9" s="1"/>
  <c r="H58" i="8"/>
  <c r="I58" i="8" s="1"/>
  <c r="J58" i="8" s="1"/>
  <c r="K58" i="8" s="1"/>
  <c r="R64" i="4"/>
  <c r="Q64" i="4" s="1"/>
  <c r="P64" i="4" s="1"/>
  <c r="O64" i="4" s="1"/>
  <c r="N64" i="4" s="1"/>
  <c r="M64" i="4" s="1"/>
  <c r="L64" i="4" s="1"/>
  <c r="K64" i="4" s="1"/>
  <c r="J64" i="4" s="1"/>
  <c r="I64" i="4" s="1"/>
  <c r="H64" i="4" s="1"/>
  <c r="G64" i="4" s="1"/>
  <c r="S64" i="6"/>
  <c r="R64" i="6" s="1"/>
  <c r="Q64" i="6" s="1"/>
  <c r="P64" i="6" s="1"/>
  <c r="O64" i="6" s="1"/>
  <c r="N64" i="6" s="1"/>
  <c r="M64" i="6" s="1"/>
  <c r="L64" i="6" s="1"/>
  <c r="K64" i="6" s="1"/>
  <c r="J64" i="6" s="1"/>
  <c r="I64" i="6" s="1"/>
  <c r="H64" i="6" s="1"/>
  <c r="G64" i="6" s="1"/>
  <c r="I64" i="8"/>
  <c r="J64" i="8" s="1"/>
  <c r="K64" i="8" s="1"/>
  <c r="L64" i="8" s="1"/>
  <c r="M64" i="8" s="1"/>
  <c r="N64" i="8" s="1"/>
  <c r="S65" i="7"/>
  <c r="R65" i="7" s="1"/>
  <c r="Q65" i="7" s="1"/>
  <c r="P65" i="7" s="1"/>
  <c r="O65" i="7" s="1"/>
  <c r="N65" i="7" s="1"/>
  <c r="M65" i="7" s="1"/>
  <c r="L65" i="7" s="1"/>
  <c r="K65" i="7" s="1"/>
  <c r="J65" i="7" s="1"/>
  <c r="I65" i="7" s="1"/>
  <c r="H65" i="7" s="1"/>
  <c r="G65" i="7" s="1"/>
  <c r="I54" i="8"/>
  <c r="J54" i="8" s="1"/>
  <c r="K54" i="8" s="1"/>
  <c r="S55" i="4"/>
  <c r="R55" i="4" s="1"/>
  <c r="Q55" i="4" s="1"/>
  <c r="P55" i="4" s="1"/>
  <c r="O55" i="4" s="1"/>
  <c r="N55" i="4" s="1"/>
  <c r="M55" i="4" s="1"/>
  <c r="L55" i="4" s="1"/>
  <c r="K55" i="4" s="1"/>
  <c r="J55" i="4" s="1"/>
  <c r="I55" i="4" s="1"/>
  <c r="H55" i="4" s="1"/>
  <c r="G55" i="4" s="1"/>
  <c r="S66" i="7"/>
  <c r="R66" i="7" s="1"/>
  <c r="Q66" i="7" s="1"/>
  <c r="P66" i="7" s="1"/>
  <c r="O66" i="7" s="1"/>
  <c r="N66" i="7" s="1"/>
  <c r="M66" i="7" s="1"/>
  <c r="L66" i="7" s="1"/>
  <c r="K66" i="7" s="1"/>
  <c r="J66" i="7" s="1"/>
  <c r="I66" i="7" s="1"/>
  <c r="H66" i="7" s="1"/>
  <c r="G66" i="7" s="1"/>
  <c r="L59" i="5"/>
  <c r="K59" i="5" s="1"/>
  <c r="J59" i="5" s="1"/>
  <c r="I59" i="5" s="1"/>
  <c r="H59" i="5" s="1"/>
  <c r="G59" i="5" s="1"/>
  <c r="M53" i="5"/>
  <c r="S58" i="4"/>
  <c r="R58" i="4" s="1"/>
  <c r="Q58" i="4" s="1"/>
  <c r="P58" i="4" s="1"/>
  <c r="O58" i="4" s="1"/>
  <c r="N58" i="4" s="1"/>
  <c r="M58" i="4" s="1"/>
  <c r="L58" i="4" s="1"/>
  <c r="K58" i="4" s="1"/>
  <c r="J58" i="4" s="1"/>
  <c r="I58" i="4" s="1"/>
  <c r="H58" i="4" s="1"/>
  <c r="G58" i="4" s="1"/>
  <c r="T64" i="7"/>
  <c r="S64" i="7" s="1"/>
  <c r="R64" i="7" s="1"/>
  <c r="Q64" i="7" s="1"/>
  <c r="P64" i="7" s="1"/>
  <c r="O64" i="7" s="1"/>
  <c r="N64" i="7" s="1"/>
  <c r="M64" i="7" s="1"/>
  <c r="L64" i="7" s="1"/>
  <c r="K64" i="7" s="1"/>
  <c r="J64" i="7" s="1"/>
  <c r="I64" i="7" s="1"/>
  <c r="H64" i="7" s="1"/>
  <c r="G64" i="7" s="1"/>
  <c r="Q69" i="7"/>
  <c r="P69" i="7" s="1"/>
  <c r="O69" i="7" s="1"/>
  <c r="N69" i="7" s="1"/>
  <c r="M69" i="7" s="1"/>
  <c r="L69" i="7" s="1"/>
  <c r="K69" i="7" s="1"/>
  <c r="J69" i="7" s="1"/>
  <c r="I69" i="7" s="1"/>
  <c r="H69" i="7" s="1"/>
  <c r="G69" i="7" s="1"/>
  <c r="S66" i="4"/>
  <c r="T68" i="6"/>
  <c r="S68" i="6" s="1"/>
  <c r="R68" i="6" s="1"/>
  <c r="Q68" i="6" s="1"/>
  <c r="P68" i="6" s="1"/>
  <c r="O68" i="6" s="1"/>
  <c r="N68" i="6" s="1"/>
  <c r="M68" i="6" s="1"/>
  <c r="L68" i="6" s="1"/>
  <c r="K68" i="6" s="1"/>
  <c r="J68" i="6" s="1"/>
  <c r="I68" i="6" s="1"/>
  <c r="H68" i="6" s="1"/>
  <c r="G68" i="6" s="1"/>
  <c r="T68" i="7"/>
  <c r="S68" i="7" s="1"/>
  <c r="R68" i="7" s="1"/>
  <c r="Q68" i="7" s="1"/>
  <c r="P68" i="7" s="1"/>
  <c r="O68" i="7" s="1"/>
  <c r="N68" i="7" s="1"/>
  <c r="M68" i="7" s="1"/>
  <c r="L68" i="7" s="1"/>
  <c r="K68" i="7" s="1"/>
  <c r="J68" i="7" s="1"/>
  <c r="I68" i="7" s="1"/>
  <c r="H68" i="7" s="1"/>
  <c r="G68" i="7" s="1"/>
  <c r="S57" i="4"/>
  <c r="R57" i="4" s="1"/>
  <c r="Q57" i="4" s="1"/>
  <c r="P57" i="4" s="1"/>
  <c r="O57" i="4" s="1"/>
  <c r="N57" i="4" s="1"/>
  <c r="M57" i="4" s="1"/>
  <c r="L57" i="4" s="1"/>
  <c r="K57" i="4" s="1"/>
  <c r="J57" i="4" s="1"/>
  <c r="I57" i="4" s="1"/>
  <c r="H57" i="4" s="1"/>
  <c r="G57" i="4" s="1"/>
  <c r="AJ57" i="9"/>
  <c r="AI57" i="9" s="1"/>
  <c r="AH57" i="9" s="1"/>
  <c r="AG57" i="9" s="1"/>
  <c r="AF57" i="9" s="1"/>
  <c r="AE57" i="9" s="1"/>
  <c r="AD57" i="9" s="1"/>
  <c r="AC57" i="9" s="1"/>
  <c r="AB57" i="9" s="1"/>
  <c r="AA57" i="9" s="1"/>
  <c r="Z57" i="9" s="1"/>
  <c r="Y57" i="9" s="1"/>
  <c r="X57" i="9" s="1"/>
  <c r="W57" i="9" s="1"/>
  <c r="V57" i="9" s="1"/>
  <c r="U57" i="9" s="1"/>
  <c r="T57" i="9" s="1"/>
  <c r="S57" i="9" s="1"/>
  <c r="R57" i="9" s="1"/>
  <c r="Q57" i="9" s="1"/>
  <c r="P57" i="9" s="1"/>
  <c r="O57" i="9" s="1"/>
  <c r="N57" i="9" s="1"/>
  <c r="M57" i="9" s="1"/>
  <c r="L57" i="9" s="1"/>
  <c r="K57" i="9" s="1"/>
  <c r="J57" i="9" s="1"/>
  <c r="I57" i="9" s="1"/>
  <c r="H57" i="9" s="1"/>
  <c r="G57" i="9" s="1"/>
  <c r="I65" i="8"/>
  <c r="J65" i="8" s="1"/>
  <c r="K65" i="8" s="1"/>
  <c r="L65" i="8" s="1"/>
  <c r="M65" i="8" s="1"/>
  <c r="N65" i="8" s="1"/>
  <c r="M52" i="5"/>
  <c r="L52" i="5" s="1"/>
  <c r="K52" i="5" s="1"/>
  <c r="J52" i="5" s="1"/>
  <c r="I52" i="5" s="1"/>
  <c r="H52" i="5" s="1"/>
  <c r="G52" i="5" s="1"/>
  <c r="J67" i="8"/>
  <c r="K67" i="8" s="1"/>
  <c r="L67" i="8" s="1"/>
  <c r="M67" i="8" s="1"/>
  <c r="N67" i="8" s="1"/>
  <c r="H70" i="8"/>
  <c r="I70" i="8" s="1"/>
  <c r="J70" i="8" s="1"/>
  <c r="K70" i="8" s="1"/>
  <c r="L70" i="8" s="1"/>
  <c r="M70" i="8" s="1"/>
  <c r="N70" i="8" s="1"/>
  <c r="V134" i="1" l="1" a="1"/>
  <c r="X134" i="1" s="1"/>
  <c r="V144" i="1" a="1"/>
  <c r="V144" i="1" s="1"/>
  <c r="V136" i="1" a="1"/>
  <c r="V136" i="1" s="1"/>
  <c r="V145" i="1" a="1"/>
  <c r="Y145" i="1" s="1"/>
  <c r="X145" i="1"/>
  <c r="V137" i="1" a="1"/>
  <c r="V138" i="1" a="1"/>
  <c r="W138" i="1" s="1"/>
  <c r="V138" i="1"/>
  <c r="W144" i="1"/>
  <c r="X144" i="1"/>
  <c r="W136" i="1"/>
  <c r="X136" i="1"/>
  <c r="Y134" i="1"/>
  <c r="V140" i="1" a="1"/>
  <c r="X140" i="1" s="1"/>
  <c r="Y138" i="1"/>
  <c r="V91" i="1" a="1"/>
  <c r="Y91" i="1" s="1"/>
  <c r="V91" i="1"/>
  <c r="V90" i="1" a="1"/>
  <c r="Y90" i="1" s="1"/>
  <c r="W90" i="1"/>
  <c r="X90" i="1"/>
  <c r="V134" i="1"/>
  <c r="V44" i="1" a="1"/>
  <c r="X44" i="1" s="1"/>
  <c r="Y44" i="1"/>
  <c r="W44" i="1"/>
  <c r="V39" i="1" a="1"/>
  <c r="X39" i="1"/>
  <c r="Y39" i="1"/>
  <c r="V47" i="1" a="1"/>
  <c r="X47" i="1"/>
  <c r="Y47" i="1"/>
  <c r="W39" i="1"/>
  <c r="V38" i="1" a="1"/>
  <c r="X38" i="1" s="1"/>
  <c r="V38" i="1"/>
  <c r="W38" i="1"/>
  <c r="V50" i="1" a="1"/>
  <c r="V50" i="1"/>
  <c r="Y50" i="1"/>
  <c r="V42" i="1" a="1"/>
  <c r="Y42" i="1" s="1"/>
  <c r="V39" i="1"/>
  <c r="J45" i="4"/>
  <c r="AF45" i="4"/>
  <c r="M45" i="4"/>
  <c r="AH45" i="4"/>
  <c r="AC45" i="4"/>
  <c r="I45" i="5"/>
  <c r="L45" i="6"/>
  <c r="M45" i="5"/>
  <c r="G45" i="6"/>
  <c r="G45" i="7"/>
  <c r="H45" i="7"/>
  <c r="M45" i="7"/>
  <c r="S45" i="8"/>
  <c r="J45" i="8"/>
  <c r="V45" i="1" a="1"/>
  <c r="Y45" i="1" s="1"/>
  <c r="V45" i="1"/>
  <c r="W45" i="1"/>
  <c r="V48" i="1" a="1"/>
  <c r="V51" i="1" a="1"/>
  <c r="V51" i="1" s="1"/>
  <c r="AA51" i="1" s="1"/>
  <c r="W51" i="1"/>
  <c r="X51" i="1"/>
  <c r="Y51" i="1"/>
  <c r="V43" i="1" a="1"/>
  <c r="X43" i="1" s="1"/>
  <c r="W43" i="1"/>
  <c r="Y43" i="1"/>
  <c r="V40" i="1" a="1"/>
  <c r="V40" i="1" s="1"/>
  <c r="W40" i="1"/>
  <c r="X40" i="1"/>
  <c r="V36" i="1" a="1"/>
  <c r="X36" i="1" s="1"/>
  <c r="V49" i="1" a="1"/>
  <c r="X49" i="1" s="1"/>
  <c r="W49" i="1"/>
  <c r="Y49" i="1"/>
  <c r="V44" i="1"/>
  <c r="V37" i="1" a="1"/>
  <c r="W37" i="1"/>
  <c r="X37" i="1"/>
  <c r="Y37" i="1"/>
  <c r="AA37" i="1" s="1"/>
  <c r="V46" i="1" a="1"/>
  <c r="AA44" i="1"/>
  <c r="V37" i="1"/>
  <c r="AD47" i="4"/>
  <c r="AE47" i="4"/>
  <c r="G47" i="4"/>
  <c r="I47" i="4"/>
  <c r="Y47" i="4"/>
  <c r="AK47" i="4"/>
  <c r="Z47" i="4"/>
  <c r="I47" i="5"/>
  <c r="M47" i="7"/>
  <c r="AI47" i="4"/>
  <c r="AJ47" i="4"/>
  <c r="O47" i="5"/>
  <c r="H47" i="5"/>
  <c r="L47" i="7"/>
  <c r="W47" i="8"/>
  <c r="I47" i="6"/>
  <c r="N47" i="7"/>
  <c r="I47" i="7"/>
  <c r="N47" i="6"/>
  <c r="S47" i="8"/>
  <c r="T47" i="8"/>
  <c r="V47" i="8"/>
  <c r="V41" i="1" a="1"/>
  <c r="V41" i="1" s="1"/>
  <c r="H47" i="9" l="1"/>
  <c r="L45" i="9"/>
  <c r="M45" i="9"/>
  <c r="Y36" i="1"/>
  <c r="V49" i="1"/>
  <c r="AA49" i="1" s="1"/>
  <c r="J47" i="9"/>
  <c r="K47" i="8"/>
  <c r="J47" i="6"/>
  <c r="M47" i="5"/>
  <c r="AG47" i="4"/>
  <c r="M47" i="4"/>
  <c r="Y41" i="1"/>
  <c r="AA41" i="1" s="1"/>
  <c r="K47" i="7"/>
  <c r="P47" i="5"/>
  <c r="G47" i="6"/>
  <c r="W47" i="4"/>
  <c r="U47" i="8"/>
  <c r="I47" i="9"/>
  <c r="X41" i="1"/>
  <c r="W41" i="1"/>
  <c r="K43" i="6" s="1"/>
  <c r="G47" i="9"/>
  <c r="W36" i="1"/>
  <c r="H46" i="4"/>
  <c r="W46" i="1"/>
  <c r="V46" i="1"/>
  <c r="X46" i="1"/>
  <c r="Y46" i="1"/>
  <c r="V36" i="1"/>
  <c r="V48" i="1"/>
  <c r="AA48" i="1" s="1"/>
  <c r="W48" i="1"/>
  <c r="X48" i="1"/>
  <c r="Y48" i="1"/>
  <c r="H46" i="8"/>
  <c r="J46" i="6"/>
  <c r="H46" i="6"/>
  <c r="L46" i="5"/>
  <c r="G46" i="4"/>
  <c r="Y140" i="1"/>
  <c r="H45" i="4"/>
  <c r="AE45" i="4"/>
  <c r="AB45" i="4"/>
  <c r="H45" i="5"/>
  <c r="K45" i="5"/>
  <c r="I45" i="6"/>
  <c r="L45" i="7"/>
  <c r="G45" i="8"/>
  <c r="V45" i="4"/>
  <c r="X45" i="4"/>
  <c r="Z45" i="4"/>
  <c r="AJ45" i="4"/>
  <c r="G45" i="5"/>
  <c r="L45" i="5"/>
  <c r="J45" i="6"/>
  <c r="K45" i="8"/>
  <c r="U45" i="8"/>
  <c r="J47" i="8"/>
  <c r="G47" i="7"/>
  <c r="H47" i="6"/>
  <c r="AA47" i="4"/>
  <c r="J47" i="5"/>
  <c r="AH47" i="4"/>
  <c r="V47" i="4"/>
  <c r="K47" i="4"/>
  <c r="AF47" i="4"/>
  <c r="X47" i="4"/>
  <c r="AL47" i="4"/>
  <c r="N47" i="4"/>
  <c r="G47" i="5"/>
  <c r="H47" i="7"/>
  <c r="J47" i="7"/>
  <c r="G47" i="8"/>
  <c r="Y40" i="1"/>
  <c r="AL44" i="4" s="1"/>
  <c r="X45" i="1"/>
  <c r="AA45" i="1" s="1"/>
  <c r="W45" i="8"/>
  <c r="K45" i="6"/>
  <c r="J45" i="5"/>
  <c r="N45" i="4"/>
  <c r="W45" i="4"/>
  <c r="G46" i="6"/>
  <c r="G46" i="8"/>
  <c r="K46" i="5"/>
  <c r="J46" i="4"/>
  <c r="AI46" i="4"/>
  <c r="V140" i="1"/>
  <c r="AA140" i="1" s="1"/>
  <c r="W140" i="1"/>
  <c r="V137" i="1"/>
  <c r="W137" i="1"/>
  <c r="X137" i="1"/>
  <c r="W91" i="1"/>
  <c r="AA91" i="1" s="1"/>
  <c r="X91" i="1"/>
  <c r="V43" i="1"/>
  <c r="H45" i="6"/>
  <c r="N45" i="6"/>
  <c r="P45" i="5"/>
  <c r="G45" i="4"/>
  <c r="L45" i="4"/>
  <c r="K45" i="9" s="1"/>
  <c r="I45" i="4"/>
  <c r="J45" i="9" s="1"/>
  <c r="W50" i="1"/>
  <c r="AA50" i="1" s="1"/>
  <c r="X50" i="1"/>
  <c r="W46" i="8"/>
  <c r="Y46" i="4"/>
  <c r="AC46" i="4"/>
  <c r="N46" i="4"/>
  <c r="V47" i="1"/>
  <c r="AA47" i="1" s="1"/>
  <c r="W47" i="1"/>
  <c r="V45" i="8"/>
  <c r="I45" i="8"/>
  <c r="N45" i="7"/>
  <c r="J45" i="7"/>
  <c r="AI45" i="4"/>
  <c r="AG45" i="4"/>
  <c r="AL45" i="4"/>
  <c r="X42" i="1"/>
  <c r="K46" i="8"/>
  <c r="G46" i="5"/>
  <c r="K46" i="4"/>
  <c r="I47" i="8"/>
  <c r="AB47" i="4"/>
  <c r="L47" i="4"/>
  <c r="K47" i="9" s="1"/>
  <c r="H45" i="8"/>
  <c r="K45" i="7"/>
  <c r="M45" i="6"/>
  <c r="O45" i="5"/>
  <c r="AA45" i="4"/>
  <c r="Y45" i="4"/>
  <c r="AD45" i="4"/>
  <c r="W42" i="1"/>
  <c r="H47" i="8"/>
  <c r="L47" i="6"/>
  <c r="L47" i="5"/>
  <c r="M47" i="6"/>
  <c r="K47" i="6"/>
  <c r="N47" i="5"/>
  <c r="K47" i="5"/>
  <c r="J47" i="4"/>
  <c r="H47" i="4"/>
  <c r="AC47" i="4"/>
  <c r="T45" i="8"/>
  <c r="I45" i="7"/>
  <c r="N45" i="5"/>
  <c r="AK45" i="4"/>
  <c r="K45" i="4"/>
  <c r="AA39" i="1"/>
  <c r="V42" i="1"/>
  <c r="V46" i="8"/>
  <c r="G46" i="7"/>
  <c r="I46" i="7"/>
  <c r="M46" i="5"/>
  <c r="W46" i="4"/>
  <c r="I46" i="4"/>
  <c r="J46" i="9" s="1"/>
  <c r="AB46" i="4"/>
  <c r="AE46" i="4"/>
  <c r="Z46" i="4"/>
  <c r="P46" i="5"/>
  <c r="U46" i="8"/>
  <c r="I46" i="8"/>
  <c r="L46" i="7"/>
  <c r="AJ46" i="4"/>
  <c r="X46" i="4"/>
  <c r="AH46" i="4"/>
  <c r="I46" i="5"/>
  <c r="K46" i="6"/>
  <c r="H46" i="7"/>
  <c r="T46" i="8"/>
  <c r="Y137" i="1"/>
  <c r="Y38" i="1"/>
  <c r="V90" i="1"/>
  <c r="AA90" i="1" s="1"/>
  <c r="W134" i="1"/>
  <c r="AA134" i="1" s="1"/>
  <c r="X138" i="1"/>
  <c r="AA138" i="1" s="1"/>
  <c r="W145" i="1"/>
  <c r="Y136" i="1"/>
  <c r="AA136" i="1" s="1"/>
  <c r="V145" i="1"/>
  <c r="AA145" i="1" s="1"/>
  <c r="Y144" i="1"/>
  <c r="AA144" i="1" s="1"/>
  <c r="I45" i="9" l="1"/>
  <c r="G45" i="9"/>
  <c r="H45" i="9"/>
  <c r="J44" i="7"/>
  <c r="J44" i="4"/>
  <c r="W44" i="4"/>
  <c r="L44" i="5"/>
  <c r="AF46" i="4"/>
  <c r="N46" i="5"/>
  <c r="I46" i="6"/>
  <c r="S46" i="8"/>
  <c r="J46" i="8"/>
  <c r="AD46" i="4"/>
  <c r="AG46" i="4"/>
  <c r="H46" i="5"/>
  <c r="L46" i="6"/>
  <c r="N46" i="6"/>
  <c r="AA46" i="4"/>
  <c r="AL46" i="4"/>
  <c r="L46" i="4"/>
  <c r="J46" i="5"/>
  <c r="AA38" i="1"/>
  <c r="M46" i="6"/>
  <c r="K46" i="7"/>
  <c r="V46" i="4"/>
  <c r="AK46" i="4"/>
  <c r="AE42" i="4"/>
  <c r="I42" i="5"/>
  <c r="V42" i="4"/>
  <c r="M42" i="5"/>
  <c r="I42" i="6"/>
  <c r="K42" i="7"/>
  <c r="H42" i="7"/>
  <c r="AA42" i="1"/>
  <c r="K42" i="4"/>
  <c r="X42" i="4"/>
  <c r="N42" i="4"/>
  <c r="AD42" i="4"/>
  <c r="N42" i="5"/>
  <c r="J42" i="6"/>
  <c r="V42" i="8"/>
  <c r="I42" i="8"/>
  <c r="L42" i="4"/>
  <c r="AI42" i="4"/>
  <c r="L42" i="5"/>
  <c r="K42" i="6"/>
  <c r="G42" i="8"/>
  <c r="Y42" i="4"/>
  <c r="M42" i="4"/>
  <c r="AB42" i="4"/>
  <c r="G42" i="5"/>
  <c r="J42" i="7"/>
  <c r="G42" i="7"/>
  <c r="AC42" i="4"/>
  <c r="AJ42" i="4"/>
  <c r="O42" i="5"/>
  <c r="L42" i="6"/>
  <c r="H42" i="8"/>
  <c r="AG42" i="4"/>
  <c r="I42" i="4"/>
  <c r="Z42" i="4"/>
  <c r="AL42" i="4"/>
  <c r="M42" i="6"/>
  <c r="M42" i="7"/>
  <c r="S42" i="8"/>
  <c r="AK42" i="4"/>
  <c r="J42" i="4"/>
  <c r="AH42" i="4"/>
  <c r="H42" i="5"/>
  <c r="N42" i="6"/>
  <c r="U42" i="8"/>
  <c r="T42" i="8"/>
  <c r="H42" i="4"/>
  <c r="W42" i="4"/>
  <c r="J42" i="5"/>
  <c r="H42" i="6"/>
  <c r="W42" i="8"/>
  <c r="K42" i="8"/>
  <c r="AF42" i="4"/>
  <c r="AA42" i="4"/>
  <c r="K42" i="5"/>
  <c r="I42" i="7"/>
  <c r="N42" i="7"/>
  <c r="G42" i="6"/>
  <c r="L42" i="7"/>
  <c r="J42" i="8"/>
  <c r="G42" i="4"/>
  <c r="P42" i="5"/>
  <c r="M46" i="7"/>
  <c r="O46" i="5"/>
  <c r="AA137" i="1"/>
  <c r="M46" i="4"/>
  <c r="AA46" i="1"/>
  <c r="G44" i="8"/>
  <c r="O44" i="5"/>
  <c r="J44" i="8"/>
  <c r="G44" i="4"/>
  <c r="J43" i="6"/>
  <c r="K43" i="5"/>
  <c r="X43" i="4"/>
  <c r="U43" i="8"/>
  <c r="AC43" i="4"/>
  <c r="K43" i="7"/>
  <c r="T43" i="8"/>
  <c r="W43" i="8"/>
  <c r="AF44" i="4"/>
  <c r="AA40" i="1"/>
  <c r="AI44" i="4"/>
  <c r="J44" i="5"/>
  <c r="I44" i="6"/>
  <c r="M44" i="5"/>
  <c r="AJ44" i="4"/>
  <c r="I44" i="8"/>
  <c r="N44" i="4"/>
  <c r="H44" i="5"/>
  <c r="U44" i="8"/>
  <c r="AK44" i="4"/>
  <c r="I44" i="5"/>
  <c r="N44" i="7"/>
  <c r="H44" i="6"/>
  <c r="J46" i="7"/>
  <c r="N46" i="7"/>
  <c r="J44" i="6"/>
  <c r="V44" i="8"/>
  <c r="G44" i="6"/>
  <c r="Y44" i="4"/>
  <c r="H44" i="4"/>
  <c r="I43" i="8"/>
  <c r="N43" i="5"/>
  <c r="H43" i="8"/>
  <c r="G43" i="6"/>
  <c r="L43" i="4"/>
  <c r="O43" i="5"/>
  <c r="J43" i="7"/>
  <c r="G46" i="9"/>
  <c r="H46" i="9"/>
  <c r="I46" i="9"/>
  <c r="M44" i="6"/>
  <c r="S44" i="8"/>
  <c r="K44" i="5"/>
  <c r="I44" i="4"/>
  <c r="J44" i="9" s="1"/>
  <c r="L44" i="4"/>
  <c r="J43" i="4"/>
  <c r="G43" i="4"/>
  <c r="P43" i="5"/>
  <c r="L43" i="6"/>
  <c r="G43" i="7"/>
  <c r="I43" i="4"/>
  <c r="M43" i="6"/>
  <c r="I43" i="7"/>
  <c r="X41" i="4"/>
  <c r="AA41" i="4"/>
  <c r="AC41" i="4"/>
  <c r="AE41" i="4"/>
  <c r="O41" i="5"/>
  <c r="H41" i="6"/>
  <c r="M41" i="6"/>
  <c r="I41" i="8"/>
  <c r="AF41" i="4"/>
  <c r="AH41" i="4"/>
  <c r="W41" i="4"/>
  <c r="H41" i="5"/>
  <c r="I41" i="6"/>
  <c r="M41" i="7"/>
  <c r="U41" i="8"/>
  <c r="Y41" i="4"/>
  <c r="J41" i="6"/>
  <c r="V41" i="8"/>
  <c r="AJ41" i="4"/>
  <c r="K41" i="4"/>
  <c r="P41" i="5"/>
  <c r="K41" i="7"/>
  <c r="S41" i="8"/>
  <c r="H41" i="8"/>
  <c r="J41" i="4"/>
  <c r="AK41" i="4"/>
  <c r="I41" i="5"/>
  <c r="G41" i="7"/>
  <c r="N41" i="4"/>
  <c r="AI41" i="4"/>
  <c r="V41" i="4"/>
  <c r="AG41" i="4"/>
  <c r="N41" i="6"/>
  <c r="N41" i="7"/>
  <c r="H41" i="7"/>
  <c r="AA43" i="1"/>
  <c r="H41" i="4"/>
  <c r="I41" i="4"/>
  <c r="N41" i="5"/>
  <c r="W41" i="8"/>
  <c r="K41" i="8"/>
  <c r="T41" i="8"/>
  <c r="AD41" i="4"/>
  <c r="J41" i="7"/>
  <c r="AB41" i="4"/>
  <c r="AL41" i="4"/>
  <c r="K41" i="6"/>
  <c r="L41" i="6"/>
  <c r="M41" i="4"/>
  <c r="K41" i="5"/>
  <c r="L41" i="7"/>
  <c r="Z41" i="4"/>
  <c r="M41" i="5"/>
  <c r="I41" i="7"/>
  <c r="L41" i="5"/>
  <c r="G41" i="5"/>
  <c r="J41" i="8"/>
  <c r="G41" i="4"/>
  <c r="J41" i="5"/>
  <c r="G41" i="8"/>
  <c r="L41" i="4"/>
  <c r="K41" i="9" s="1"/>
  <c r="G41" i="6"/>
  <c r="K44" i="6"/>
  <c r="W44" i="8"/>
  <c r="H44" i="8"/>
  <c r="K44" i="8"/>
  <c r="M44" i="4"/>
  <c r="AA43" i="4"/>
  <c r="M43" i="7"/>
  <c r="AD43" i="4"/>
  <c r="M43" i="4"/>
  <c r="I43" i="6"/>
  <c r="AL43" i="4"/>
  <c r="G43" i="5"/>
  <c r="H43" i="5"/>
  <c r="K44" i="4"/>
  <c r="V44" i="4"/>
  <c r="G44" i="5"/>
  <c r="I44" i="7"/>
  <c r="L44" i="7"/>
  <c r="Z44" i="4"/>
  <c r="N43" i="7"/>
  <c r="J43" i="5"/>
  <c r="I43" i="5"/>
  <c r="J43" i="8"/>
  <c r="L43" i="5"/>
  <c r="G43" i="8"/>
  <c r="Y43" i="4"/>
  <c r="W43" i="4"/>
  <c r="AH48" i="4"/>
  <c r="Z48" i="4"/>
  <c r="M48" i="4"/>
  <c r="AD48" i="4"/>
  <c r="J48" i="5"/>
  <c r="L48" i="5"/>
  <c r="I48" i="6"/>
  <c r="U48" i="8"/>
  <c r="V48" i="8"/>
  <c r="AA36" i="1"/>
  <c r="AI48" i="4"/>
  <c r="N48" i="5"/>
  <c r="AF48" i="4"/>
  <c r="N48" i="6"/>
  <c r="I48" i="8"/>
  <c r="T48" i="8"/>
  <c r="V48" i="4"/>
  <c r="K48" i="7"/>
  <c r="I48" i="4"/>
  <c r="J48" i="9" s="1"/>
  <c r="K48" i="4"/>
  <c r="H48" i="7"/>
  <c r="AJ48" i="4"/>
  <c r="AB48" i="4"/>
  <c r="G48" i="5"/>
  <c r="K48" i="5"/>
  <c r="S48" i="8"/>
  <c r="H48" i="8"/>
  <c r="G48" i="4"/>
  <c r="AL48" i="4"/>
  <c r="O48" i="5"/>
  <c r="L48" i="7"/>
  <c r="AK48" i="4"/>
  <c r="AC48" i="4"/>
  <c r="J48" i="6"/>
  <c r="K48" i="6"/>
  <c r="G48" i="8"/>
  <c r="M48" i="6"/>
  <c r="H48" i="6"/>
  <c r="L48" i="4"/>
  <c r="K48" i="9" s="1"/>
  <c r="AA48" i="4"/>
  <c r="I48" i="5"/>
  <c r="M48" i="7"/>
  <c r="N48" i="7"/>
  <c r="H48" i="4"/>
  <c r="N48" i="4"/>
  <c r="Y48" i="4"/>
  <c r="L48" i="6"/>
  <c r="AG48" i="4"/>
  <c r="I48" i="7"/>
  <c r="M48" i="5"/>
  <c r="W48" i="8"/>
  <c r="X48" i="4"/>
  <c r="W48" i="4"/>
  <c r="AE48" i="4"/>
  <c r="G48" i="7"/>
  <c r="J48" i="7"/>
  <c r="J48" i="4"/>
  <c r="H48" i="5"/>
  <c r="G48" i="6"/>
  <c r="J48" i="8"/>
  <c r="P48" i="5"/>
  <c r="K48" i="8"/>
  <c r="AD44" i="4"/>
  <c r="AB44" i="4"/>
  <c r="AE44" i="4"/>
  <c r="G44" i="7"/>
  <c r="K44" i="7"/>
  <c r="X44" i="4"/>
  <c r="H43" i="7"/>
  <c r="K43" i="4"/>
  <c r="AB43" i="4"/>
  <c r="AI43" i="4"/>
  <c r="M43" i="5"/>
  <c r="N43" i="6"/>
  <c r="AK43" i="4"/>
  <c r="V43" i="4"/>
  <c r="P44" i="5"/>
  <c r="N44" i="6"/>
  <c r="L47" i="9"/>
  <c r="M47" i="9"/>
  <c r="AA44" i="4"/>
  <c r="AG44" i="4"/>
  <c r="N44" i="5"/>
  <c r="L44" i="6"/>
  <c r="H44" i="7"/>
  <c r="H43" i="4"/>
  <c r="AJ43" i="4"/>
  <c r="H43" i="6"/>
  <c r="S43" i="8"/>
  <c r="AF43" i="4"/>
  <c r="AG43" i="4"/>
  <c r="AH43" i="4"/>
  <c r="AH44" i="4"/>
  <c r="M44" i="7"/>
  <c r="T44" i="8"/>
  <c r="K43" i="8"/>
  <c r="V43" i="8"/>
  <c r="AE43" i="4"/>
  <c r="L43" i="7"/>
  <c r="Z43" i="4"/>
  <c r="N43" i="4"/>
  <c r="AC44" i="4"/>
  <c r="H41" i="9" l="1"/>
  <c r="G41" i="9"/>
  <c r="I41" i="9"/>
  <c r="G43" i="9"/>
  <c r="I43" i="9"/>
  <c r="H43" i="9"/>
  <c r="M41" i="9"/>
  <c r="L41" i="9"/>
  <c r="H42" i="9"/>
  <c r="G42" i="9"/>
  <c r="I42" i="9"/>
  <c r="K44" i="9"/>
  <c r="L43" i="9"/>
  <c r="M43" i="9"/>
  <c r="J41" i="9"/>
  <c r="J43" i="9"/>
  <c r="K43" i="9"/>
  <c r="M46" i="9"/>
  <c r="L46" i="9"/>
  <c r="J42" i="9"/>
  <c r="K46" i="9"/>
  <c r="I48" i="9"/>
  <c r="G48" i="9"/>
  <c r="H48" i="9"/>
  <c r="K42" i="9"/>
  <c r="M48" i="9"/>
  <c r="L48" i="9"/>
  <c r="L44" i="9"/>
  <c r="M44" i="9"/>
  <c r="G44" i="9"/>
  <c r="H44" i="9"/>
  <c r="I44" i="9"/>
  <c r="M42" i="9"/>
  <c r="L42" i="9"/>
  <c r="V148" i="1" a="1"/>
  <c r="X148" i="1"/>
  <c r="Y148" i="1"/>
  <c r="W148" i="1"/>
  <c r="V148" i="1"/>
  <c r="AA148" i="1"/>
</calcChain>
</file>

<file path=xl/sharedStrings.xml><?xml version="1.0" encoding="utf-8"?>
<sst xmlns="http://schemas.openxmlformats.org/spreadsheetml/2006/main" count="1302" uniqueCount="121">
  <si>
    <t>Copyright : PHAB Design Ltd</t>
  </si>
  <si>
    <t>Columns are hidden</t>
  </si>
  <si>
    <t>This sheet contains the SUMMARY of the LATENCY &amp; SPA results and calculations for up to 16 pressures</t>
  </si>
  <si>
    <t>SLOPES</t>
  </si>
  <si>
    <t>cc/min/mS</t>
  </si>
  <si>
    <t>Voltage</t>
  </si>
  <si>
    <t>Pressure (bar)</t>
  </si>
  <si>
    <t xml:space="preserve">Slope (cc/min/mS/bar) : </t>
  </si>
  <si>
    <t xml:space="preserve">Y Intercept (cc/min/mS) : </t>
  </si>
  <si>
    <t xml:space="preserve">X Intercept (bar) : </t>
  </si>
  <si>
    <t xml:space="preserve">R squared (confidence) : </t>
  </si>
  <si>
    <t>NOTE : TheOFFSETS are the values from the 'Latency (offset) Data XL' sheet multiplied by the 'Offset Adjustment Factor' from the 'Constants' sheet</t>
  </si>
  <si>
    <t>OFFSETS (X INTERCEPTS)</t>
  </si>
  <si>
    <t>mS</t>
  </si>
  <si>
    <t xml:space="preserve">Example : </t>
  </si>
  <si>
    <t>Polynomial coefficients</t>
  </si>
  <si>
    <t>Offset (y) = (x3 * V³) + (x2 * V²) + (x * V) + c</t>
  </si>
  <si>
    <t>bar</t>
  </si>
  <si>
    <t>x3</t>
  </si>
  <si>
    <t>x2</t>
  </si>
  <si>
    <t>x</t>
  </si>
  <si>
    <t>c</t>
  </si>
  <si>
    <t>13.8</t>
  </si>
  <si>
    <t>V</t>
  </si>
  <si>
    <t xml:space="preserve">Slope (mS/bar) : </t>
  </si>
  <si>
    <t xml:space="preserve">Y Intercept (mS) : </t>
  </si>
  <si>
    <t>STATIC FLOW (PREDICTED)</t>
  </si>
  <si>
    <t>cc/min</t>
  </si>
  <si>
    <t xml:space="preserve">Slope (cc/min/mS) : </t>
  </si>
  <si>
    <t xml:space="preserve">Y Intercept (cc/min) : </t>
  </si>
  <si>
    <t xml:space="preserve">X Intercept (mS) : </t>
  </si>
  <si>
    <r>
      <t xml:space="preserve">SHORT PULSE </t>
    </r>
    <r>
      <rPr>
        <b/>
        <sz val="11"/>
        <color rgb="FFFF0000"/>
        <rFont val="Calibri"/>
        <family val="2"/>
        <scheme val="minor"/>
      </rPr>
      <t>ADDERS</t>
    </r>
  </si>
  <si>
    <t xml:space="preserve"> (X=bar, Y=mS)</t>
  </si>
  <si>
    <t>Pressure</t>
  </si>
  <si>
    <t>Adder (y) = (x3 * bar³) + (x2 * bar²) + (x * bar) + c</t>
  </si>
  <si>
    <t>Pulse Width (effective / nozzle)</t>
  </si>
  <si>
    <t xml:space="preserve"> (X=mS, Y=bar)</t>
  </si>
  <si>
    <t>Adder (y) = (x3 * mS³) + (x2 * mS²) + (x * mS) + c</t>
  </si>
  <si>
    <r>
      <t xml:space="preserve">SHORT PULSE </t>
    </r>
    <r>
      <rPr>
        <b/>
        <sz val="11"/>
        <color rgb="FFFF0000"/>
        <rFont val="Calibri"/>
        <family val="2"/>
        <scheme val="minor"/>
      </rPr>
      <t>MULTIPLIERS</t>
    </r>
  </si>
  <si>
    <t>%</t>
  </si>
  <si>
    <t>© Copyright : PHAB Design Ltd 2018</t>
  </si>
  <si>
    <t>This table is a COPY of the constants that are hidden on the 'Help' tab (so they reside in the 'End User' Workbooks without links to this Workbook).  This copy removes the need to Un-hide the columns on the 'Help' tab to view the values</t>
  </si>
  <si>
    <t>DO NOT CHANGE THE VALUES HERE !</t>
  </si>
  <si>
    <t>PressureFactors</t>
  </si>
  <si>
    <t>psi</t>
  </si>
  <si>
    <t>kPa</t>
  </si>
  <si>
    <t>Fuels</t>
  </si>
  <si>
    <t>Asnu Flowrite</t>
  </si>
  <si>
    <r>
      <t>Gasoline 98 RON (</t>
    </r>
    <r>
      <rPr>
        <b/>
        <sz val="11"/>
        <color rgb="FFFF0000"/>
        <rFont val="Calibri"/>
        <family val="2"/>
        <scheme val="minor"/>
      </rPr>
      <t>E10</t>
    </r>
    <r>
      <rPr>
        <b/>
        <sz val="11"/>
        <color theme="1"/>
        <rFont val="Calibri"/>
        <family val="2"/>
        <scheme val="minor"/>
      </rPr>
      <t>)</t>
    </r>
  </si>
  <si>
    <t xml:space="preserve">Version : </t>
  </si>
  <si>
    <t>* Thank you for using the Asnu Performance Injectors and the Asnu DNA Injector data</t>
  </si>
  <si>
    <t>* Please select your vehicle / ECU type using one of the Tabs at the bottom of this Window.  This is where you will find the data tables.</t>
  </si>
  <si>
    <t xml:space="preserve">   You may need to scroll down for some of the tables and graphs</t>
  </si>
  <si>
    <t>* Select the Pressure Units your ECU uses (bar, psi, etc)</t>
  </si>
  <si>
    <t>* Depending on the differential fuel pressure you are running, copy and paste the relevant table rows and columns into your ECU</t>
  </si>
  <si>
    <t>* If you are running at a differential pressure that is not listed, read the Scaling and Latency values from the graphs</t>
  </si>
  <si>
    <t>The constants are hidden on the 'Help' tab so they reside in the 'End User' Workbooks without links to this Workbook</t>
  </si>
  <si>
    <t xml:space="preserve">Multiplier : </t>
  </si>
  <si>
    <t>* If a specific vehicle / ECU is not listed please check the 'Generic' tab.  Alternatively you may find the tables you are looking for spread across several ECU specific tabs</t>
  </si>
  <si>
    <t xml:space="preserve">Density : </t>
  </si>
  <si>
    <t xml:space="preserve">Stoichimetric ratio : </t>
  </si>
  <si>
    <t>* If the data you need is not available in any of the tabs, please contact Asnu.  We are here to help.</t>
  </si>
  <si>
    <t xml:space="preserve">Contact details can be found at : </t>
  </si>
  <si>
    <t>www.asnu.com</t>
  </si>
  <si>
    <t xml:space="preserve">Offset Adjustment Factor : </t>
  </si>
  <si>
    <t>e.g.  To correct for +0.6V error on Elite Program (diode actually has no effect on the voltage)</t>
  </si>
  <si>
    <t>* All feedback is appreciated</t>
  </si>
  <si>
    <t>NOTES :</t>
  </si>
  <si>
    <t>* Differential Fuel Pressure = Fuel Rail Pressure - Inlet Manifold Pressure</t>
  </si>
  <si>
    <r>
      <t xml:space="preserve">USEFUL CALCULATORS : </t>
    </r>
    <r>
      <rPr>
        <b/>
        <sz val="11"/>
        <color theme="1"/>
        <rFont val="Calibri"/>
        <family val="2"/>
        <scheme val="minor"/>
      </rPr>
      <t>Enter data into boxes</t>
    </r>
  </si>
  <si>
    <t xml:space="preserve">Fuel density : </t>
  </si>
  <si>
    <t>=</t>
  </si>
  <si>
    <t>g/s</t>
  </si>
  <si>
    <t>lbs/hr</t>
  </si>
  <si>
    <t xml:space="preserve">Maximum flow on an Asnu machine using Flowrite fuel at 25°C and 3 bar diffential pressure </t>
  </si>
  <si>
    <t>Pressure Units</t>
  </si>
  <si>
    <r>
      <rPr>
        <b/>
        <sz val="11"/>
        <color rgb="FFFF0000"/>
        <rFont val="Wingdings"/>
        <charset val="2"/>
      </rPr>
      <t>ç</t>
    </r>
    <r>
      <rPr>
        <b/>
        <sz val="11"/>
        <color rgb="FFFF0000"/>
        <rFont val="Calibri"/>
        <family val="2"/>
        <scheme val="minor"/>
      </rPr>
      <t xml:space="preserve"> Select the ECU Pressure Units here</t>
    </r>
  </si>
  <si>
    <t xml:space="preserve">Application Specific Scaling Factor : </t>
  </si>
  <si>
    <t>Minimum Effective Pulse Width</t>
  </si>
  <si>
    <t>Maximum Non Linear Region / Short Pulse Width</t>
  </si>
  <si>
    <t>Injector Scaling @ 100 % injector duty (E10 Gasoline &amp; n-heptane)</t>
  </si>
  <si>
    <t>Differential Fuel Pressure</t>
  </si>
  <si>
    <t>Scale</t>
  </si>
  <si>
    <t>cc/min  at 25°C</t>
  </si>
  <si>
    <r>
      <t>ç</t>
    </r>
    <r>
      <rPr>
        <sz val="11"/>
        <color rgb="FFFF0000"/>
        <rFont val="Calibri"/>
        <family val="2"/>
        <scheme val="minor"/>
      </rPr>
      <t xml:space="preserve"> Injector specification Pressure</t>
    </r>
  </si>
  <si>
    <t>Differential Pressure Compensation (type A)</t>
  </si>
  <si>
    <t>Differential Pressure Error (%)</t>
  </si>
  <si>
    <r>
      <rPr>
        <b/>
        <sz val="11"/>
        <color rgb="FFFF0000"/>
        <rFont val="Calibri"/>
        <family val="2"/>
        <scheme val="minor"/>
      </rPr>
      <t xml:space="preserve">Edit the percentage values if required 
</t>
    </r>
    <r>
      <rPr>
        <b/>
        <sz val="11"/>
        <color theme="1"/>
        <rFont val="Calibri"/>
        <family val="2"/>
        <scheme val="minor"/>
      </rPr>
      <t xml:space="preserve">Multiplier </t>
    </r>
  </si>
  <si>
    <t>é</t>
  </si>
  <si>
    <t>Differential Pressure Compensation (type B)</t>
  </si>
  <si>
    <r>
      <t xml:space="preserve">Differential Fuel Pressure
</t>
    </r>
    <r>
      <rPr>
        <b/>
        <sz val="11"/>
        <color rgb="FFFF0000"/>
        <rFont val="Calibri"/>
        <family val="2"/>
        <scheme val="minor"/>
      </rPr>
      <t>Edit the pressure values if required</t>
    </r>
  </si>
  <si>
    <t>Factor</t>
  </si>
  <si>
    <t>Latency / Offset / Deadtime Compensation</t>
  </si>
  <si>
    <t>Battery / Injector Voltage (V) - 8 point</t>
  </si>
  <si>
    <t>Battery / Injector Voltage (V) - 17 point</t>
  </si>
  <si>
    <r>
      <rPr>
        <b/>
        <sz val="11"/>
        <color rgb="FFFF0000"/>
        <rFont val="Calibri"/>
        <family val="2"/>
        <scheme val="minor"/>
      </rPr>
      <t>Edit the Voltage values if required</t>
    </r>
    <r>
      <rPr>
        <b/>
        <sz val="11"/>
        <rFont val="Calibri"/>
        <family val="2"/>
        <scheme val="minor"/>
      </rPr>
      <t xml:space="preserve">
</t>
    </r>
    <r>
      <rPr>
        <b/>
        <sz val="11"/>
        <color theme="1"/>
        <rFont val="Calibri"/>
        <family val="2"/>
        <scheme val="minor"/>
      </rPr>
      <t>Differential Fuel Pressure</t>
    </r>
  </si>
  <si>
    <t>Hidden Calculations</t>
  </si>
  <si>
    <r>
      <t xml:space="preserve">Non Linear Region / Short Pulse Width </t>
    </r>
    <r>
      <rPr>
        <b/>
        <u/>
        <sz val="11"/>
        <color rgb="FFFF0000"/>
        <rFont val="Calibri"/>
        <family val="2"/>
        <scheme val="minor"/>
      </rPr>
      <t>ADDER</t>
    </r>
  </si>
  <si>
    <t>Effective Pulse Width / Nozzle Open Time (mS)</t>
  </si>
  <si>
    <t>Injector Specification Pressure</t>
  </si>
  <si>
    <r>
      <t xml:space="preserve">Non Linear Region / Short Pulse Width </t>
    </r>
    <r>
      <rPr>
        <b/>
        <u/>
        <sz val="11"/>
        <color rgb="FFFF0000"/>
        <rFont val="Calibri"/>
        <family val="2"/>
        <scheme val="minor"/>
      </rPr>
      <t>MULTIPLIER</t>
    </r>
  </si>
  <si>
    <t>Factor ECU applies to Effective Pulse Width (%)</t>
  </si>
  <si>
    <t>Maximum Non Linear Region / Short Pulse Width Engine Speed</t>
  </si>
  <si>
    <t>rpm</t>
  </si>
  <si>
    <t xml:space="preserve">Static Flow on an Asnu machine using Flowrite fuel at 25°C and 3 bar diffential pressure </t>
  </si>
  <si>
    <t>Battery / Injector Voltage (V)</t>
  </si>
  <si>
    <t>Injector specification Pressure</t>
  </si>
  <si>
    <t>Injector Pulse Width for 1 g of fuel (uS)</t>
  </si>
  <si>
    <r>
      <t xml:space="preserve">Battery / Injector Voltage (V) - </t>
    </r>
    <r>
      <rPr>
        <b/>
        <sz val="11"/>
        <color rgb="FFFF0000"/>
        <rFont val="Calibri"/>
        <family val="2"/>
        <scheme val="minor"/>
      </rPr>
      <t>32 bit ECU</t>
    </r>
  </si>
  <si>
    <r>
      <t xml:space="preserve">Battery / Injector Voltage (V) - </t>
    </r>
    <r>
      <rPr>
        <b/>
        <sz val="11"/>
        <color rgb="FFFF0000"/>
        <rFont val="Calibri"/>
        <family val="2"/>
        <scheme val="minor"/>
      </rPr>
      <t>16 bit ECU</t>
    </r>
  </si>
  <si>
    <r>
      <t xml:space="preserve">Effective Pulse Width / Nozzle Open Time (mS) </t>
    </r>
    <r>
      <rPr>
        <b/>
        <sz val="11"/>
        <color rgb="FFFF0000"/>
        <rFont val="Calibri"/>
        <family val="2"/>
        <scheme val="minor"/>
      </rPr>
      <t>- 16 bit ECU</t>
    </r>
  </si>
  <si>
    <r>
      <t xml:space="preserve">Effective Pulse Width / Nozzle Open Time (mS) - </t>
    </r>
    <r>
      <rPr>
        <b/>
        <sz val="11"/>
        <color rgb="FFFF0000"/>
        <rFont val="Calibri"/>
        <family val="2"/>
        <scheme val="minor"/>
      </rPr>
      <t>16 bit ECU</t>
    </r>
  </si>
  <si>
    <r>
      <t xml:space="preserve">Effective Pulse Width / Nozzle Open Time (mS) </t>
    </r>
    <r>
      <rPr>
        <b/>
        <sz val="11"/>
        <color rgb="FFFF0000"/>
        <rFont val="Calibri"/>
        <family val="2"/>
        <scheme val="minor"/>
      </rPr>
      <t>- 32 bit ECU</t>
    </r>
  </si>
  <si>
    <r>
      <t xml:space="preserve">Effective Pulse Width / Nozzle Open Time (mS) - </t>
    </r>
    <r>
      <rPr>
        <b/>
        <sz val="11"/>
        <color rgb="FFFF0000"/>
        <rFont val="Calibri"/>
        <family val="2"/>
        <scheme val="minor"/>
      </rPr>
      <t>32 bit ECU</t>
    </r>
  </si>
  <si>
    <r>
      <rPr>
        <sz val="11"/>
        <color rgb="FFFF0000"/>
        <rFont val="Wingdings"/>
        <charset val="2"/>
      </rPr>
      <t>ç</t>
    </r>
    <r>
      <rPr>
        <sz val="11"/>
        <color rgb="FFFF0000"/>
        <rFont val="Calibri"/>
        <family val="2"/>
        <scheme val="minor"/>
      </rPr>
      <t xml:space="preserve"> Injector specification Pressure</t>
    </r>
  </si>
  <si>
    <t xml:space="preserve">Inj Period (mS) : </t>
  </si>
  <si>
    <t/>
  </si>
  <si>
    <t>* Asnu 300 - 1250 cc injectors are specified at 85 % injector duty.  At 100 % injector duty they will flow 15% more.  This is important when comparing with competitor products</t>
  </si>
  <si>
    <t>* Asnu 1300 - 1500 cc injectors are specified at 100 % injector duty.</t>
  </si>
  <si>
    <t>20.11.16</t>
  </si>
  <si>
    <t>© Copyright : ASNU Corporation Europe Ltd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</si>
</sst>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0"/>
    <numFmt numFmtId="165" formatCode="0.0"/>
    <numFmt numFmtId="166" formatCode="0.00000"/>
    <numFmt numFmtId="167" formatCode="0.0000"/>
    <numFmt numFmtId="168" formatCode="0.000000"/>
  </numFmts>
  <fonts count="19"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b/>
      <sz val="20"/>
      <color theme="1"/>
      <name val="Calibri"/>
      <family val="2"/>
      <scheme val="minor"/>
    </font>
    <font>
      <sz val="18"/>
      <color rgb="FFFF0000"/>
      <name val="Calibri"/>
      <family val="2"/>
      <scheme val="minor"/>
    </font>
    <font>
      <b/>
      <sz val="11"/>
      <color rgb="FFFF0000"/>
      <name val="Calibri"/>
      <family val="2"/>
      <scheme val="minor"/>
    </font>
    <font>
      <vertAlign val="subscript"/>
      <sz val="11"/>
      <color theme="1"/>
      <name val="Calibri"/>
      <family val="2"/>
      <scheme val="minor"/>
    </font>
    <font>
      <sz val="14"/>
      <color theme="1"/>
      <name val="Calibri"/>
      <family val="2"/>
      <scheme val="minor"/>
    </font>
    <font>
      <sz val="14"/>
      <name val="Calibri"/>
      <family val="2"/>
      <scheme val="minor"/>
    </font>
    <font>
      <u/>
      <sz val="11"/>
      <color theme="10"/>
      <name val="Calibri"/>
      <family val="2"/>
    </font>
    <font>
      <u/>
      <sz val="14"/>
      <color theme="10"/>
      <name val="Calibri"/>
      <family val="2"/>
    </font>
    <font>
      <b/>
      <sz val="14"/>
      <color theme="1"/>
      <name val="Calibri"/>
      <family val="2"/>
      <scheme val="minor"/>
    </font>
    <font>
      <b/>
      <sz val="11"/>
      <color rgb="FFFF0000"/>
      <name val="Wingdings"/>
      <charset val="2"/>
    </font>
    <font>
      <b/>
      <sz val="11"/>
      <name val="Calibri"/>
      <family val="2"/>
      <scheme val="minor"/>
    </font>
    <font>
      <sz val="11"/>
      <color rgb="FFFF0000"/>
      <name val="Wingdings"/>
      <charset val="2"/>
    </font>
    <font>
      <sz val="11"/>
      <name val="Calibri"/>
      <family val="2"/>
      <scheme val="minor"/>
    </font>
    <font>
      <b/>
      <u/>
      <sz val="11"/>
      <color rgb="FFFF0000"/>
      <name val="Calibri"/>
      <family val="2"/>
      <scheme val="minor"/>
    </font>
    <font>
      <b/>
      <sz val="11"/>
      <color indexed="10"/>
      <name val="Calibri"/>
      <family val="2"/>
      <scheme val="minor"/>
    </font>
  </fonts>
  <fills count="9">
    <fill>
      <patternFill patternType="none"/>
    </fill>
    <fill>
      <patternFill patternType="gray125"/>
    </fill>
    <fill>
      <patternFill patternType="solid">
        <fgColor theme="0" tint="-4.9989318521683403E-2"/>
        <bgColor indexed="64"/>
      </patternFill>
    </fill>
    <fill>
      <patternFill patternType="solid">
        <fgColor rgb="FFFFFF00"/>
        <bgColor indexed="64"/>
      </patternFill>
    </fill>
    <fill>
      <patternFill patternType="solid">
        <fgColor theme="0"/>
        <bgColor indexed="64"/>
      </patternFill>
    </fill>
    <fill>
      <patternFill patternType="solid">
        <fgColor rgb="FF92D050"/>
        <bgColor indexed="64"/>
      </patternFill>
    </fill>
    <fill>
      <patternFill patternType="solid">
        <fgColor theme="2"/>
        <bgColor indexed="64"/>
      </patternFill>
    </fill>
    <fill>
      <patternFill patternType="solid">
        <fgColor theme="8" tint="0.79998168889431442"/>
        <bgColor indexed="64"/>
      </patternFill>
    </fill>
    <fill>
      <patternFill patternType="solid">
        <fgColor theme="3" tint="0.79998168889431442"/>
        <bgColor indexed="64"/>
      </patternFill>
    </fill>
  </fills>
  <borders count="6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top/>
      <bottom style="thin">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s>
  <cellStyleXfs count="3">
    <xf numFmtId="0" fontId="0" fillId="0" borderId="0" applyNumberFormat="0" applyFill="0" applyAlignment="0" applyProtection="0"/>
    <xf numFmtId="0" fontId="1" fillId="0" borderId="0"/>
    <xf numFmtId="0" fontId="10" fillId="0" borderId="0" applyNumberFormat="0" applyFill="0" applyBorder="0" applyAlignment="0" applyProtection="0">
      <alignment vertical="top"/>
      <protection locked="0"/>
    </xf>
  </cellStyleXfs>
  <cellXfs count="306">
    <xf numFmtId="0" fontId="0" fillId="0" borderId="0" xfId="0"/>
    <xf numFmtId="0" fontId="5" fillId="0" borderId="0" xfId="0" applyFont="1"/>
    <xf numFmtId="0" fontId="0" fillId="0" borderId="0" xfId="0" applyProtection="1"/>
    <xf numFmtId="0" fontId="0" fillId="0" borderId="0" xfId="0" applyProtection="1">
      <protection locked="0"/>
    </xf>
    <xf numFmtId="0" fontId="0" fillId="0" borderId="0" xfId="0" applyAlignment="1">
      <alignment horizontal="right" vertical="center"/>
    </xf>
    <xf numFmtId="49" fontId="6" fillId="0" borderId="0" xfId="0" applyNumberFormat="1" applyFont="1"/>
    <xf numFmtId="49" fontId="0" fillId="0" borderId="0" xfId="0" applyNumberFormat="1"/>
    <xf numFmtId="49" fontId="0" fillId="0" borderId="0" xfId="0" applyNumberFormat="1" applyProtection="1">
      <protection locked="0"/>
    </xf>
    <xf numFmtId="49" fontId="3" fillId="3" borderId="1" xfId="0" applyNumberFormat="1" applyFont="1" applyFill="1" applyBorder="1"/>
    <xf numFmtId="49" fontId="0" fillId="3" borderId="2" xfId="0" applyNumberFormat="1" applyFill="1" applyBorder="1"/>
    <xf numFmtId="49" fontId="0" fillId="3" borderId="3" xfId="0" applyNumberFormat="1" applyFill="1" applyBorder="1"/>
    <xf numFmtId="164" fontId="0" fillId="0" borderId="6" xfId="0" applyNumberFormat="1" applyBorder="1" applyAlignment="1">
      <alignment horizontal="right" vertical="center"/>
    </xf>
    <xf numFmtId="49" fontId="0" fillId="2" borderId="7" xfId="0" applyNumberFormat="1" applyFill="1" applyBorder="1" applyAlignment="1">
      <alignment horizontal="center"/>
    </xf>
    <xf numFmtId="49" fontId="0" fillId="2" borderId="8" xfId="0" applyNumberFormat="1" applyFill="1" applyBorder="1" applyAlignment="1">
      <alignment horizontal="center"/>
    </xf>
    <xf numFmtId="49" fontId="0" fillId="2" borderId="6" xfId="0" applyNumberFormat="1" applyFill="1" applyBorder="1" applyAlignment="1">
      <alignment horizontal="center"/>
    </xf>
    <xf numFmtId="164" fontId="0" fillId="0" borderId="11" xfId="0" applyNumberFormat="1" applyBorder="1" applyAlignment="1">
      <alignment horizontal="right" vertical="center"/>
    </xf>
    <xf numFmtId="164" fontId="3" fillId="4" borderId="12" xfId="0" applyNumberFormat="1" applyFont="1" applyFill="1" applyBorder="1" applyAlignment="1"/>
    <xf numFmtId="164" fontId="3" fillId="4" borderId="11" xfId="0" applyNumberFormat="1" applyFont="1" applyFill="1" applyBorder="1" applyAlignment="1"/>
    <xf numFmtId="164" fontId="0" fillId="0" borderId="15" xfId="0" applyNumberFormat="1" applyBorder="1" applyAlignment="1">
      <alignment horizontal="right" vertical="center"/>
    </xf>
    <xf numFmtId="49" fontId="3" fillId="2" borderId="1" xfId="0" applyNumberFormat="1" applyFont="1" applyFill="1" applyBorder="1" applyAlignment="1">
      <alignment vertical="top"/>
    </xf>
    <xf numFmtId="49" fontId="3" fillId="2" borderId="2" xfId="0" applyNumberFormat="1" applyFont="1" applyFill="1" applyBorder="1" applyAlignment="1">
      <alignment vertical="top"/>
    </xf>
    <xf numFmtId="164" fontId="0" fillId="2" borderId="6" xfId="0" applyNumberFormat="1" applyFill="1" applyBorder="1" applyAlignment="1">
      <alignment horizontal="center" vertical="center" wrapText="1"/>
    </xf>
    <xf numFmtId="164" fontId="0" fillId="2" borderId="18" xfId="0" applyNumberFormat="1" applyFill="1" applyBorder="1" applyAlignment="1">
      <alignment horizontal="center" vertical="center"/>
    </xf>
    <xf numFmtId="164" fontId="0" fillId="2" borderId="19" xfId="0" applyNumberFormat="1" applyFill="1" applyBorder="1" applyAlignment="1">
      <alignment horizontal="center" vertical="center"/>
    </xf>
    <xf numFmtId="164" fontId="0" fillId="2" borderId="15" xfId="0" applyNumberFormat="1" applyFill="1" applyBorder="1" applyAlignment="1">
      <alignment horizontal="center" vertical="center"/>
    </xf>
    <xf numFmtId="49" fontId="3" fillId="2" borderId="7" xfId="0" applyNumberFormat="1" applyFont="1" applyFill="1" applyBorder="1" applyAlignment="1">
      <alignment horizontal="right"/>
    </xf>
    <xf numFmtId="164" fontId="0" fillId="0" borderId="21" xfId="0" applyNumberFormat="1" applyBorder="1" applyAlignment="1">
      <alignment horizontal="right" vertical="center"/>
    </xf>
    <xf numFmtId="164" fontId="0" fillId="0" borderId="22" xfId="0" applyNumberFormat="1" applyBorder="1" applyAlignment="1">
      <alignment horizontal="right" vertical="center"/>
    </xf>
    <xf numFmtId="49" fontId="3" fillId="2" borderId="23" xfId="0" applyNumberFormat="1" applyFont="1" applyFill="1" applyBorder="1" applyAlignment="1">
      <alignment horizontal="right"/>
    </xf>
    <xf numFmtId="164" fontId="0" fillId="2" borderId="11" xfId="0" applyNumberFormat="1" applyFill="1" applyBorder="1" applyAlignment="1">
      <alignment horizontal="center" vertical="center" wrapText="1"/>
    </xf>
    <xf numFmtId="164" fontId="0" fillId="0" borderId="10" xfId="0" applyNumberFormat="1" applyBorder="1" applyAlignment="1">
      <alignment horizontal="right" vertical="center"/>
    </xf>
    <xf numFmtId="164" fontId="6" fillId="0" borderId="10" xfId="0" applyNumberFormat="1" applyFont="1" applyBorder="1" applyAlignment="1">
      <alignment horizontal="right" vertical="center"/>
    </xf>
    <xf numFmtId="49" fontId="3" fillId="2" borderId="18" xfId="0" applyNumberFormat="1" applyFont="1" applyFill="1" applyBorder="1" applyAlignment="1">
      <alignment horizontal="right"/>
    </xf>
    <xf numFmtId="164" fontId="0" fillId="2" borderId="15" xfId="0" applyNumberFormat="1" applyFill="1" applyBorder="1" applyAlignment="1">
      <alignment horizontal="center" vertical="center" wrapText="1"/>
    </xf>
    <xf numFmtId="164" fontId="0" fillId="0" borderId="13" xfId="0" applyNumberFormat="1" applyBorder="1" applyAlignment="1">
      <alignment horizontal="right" vertical="center"/>
    </xf>
    <xf numFmtId="164" fontId="0" fillId="0" borderId="19" xfId="0" applyNumberFormat="1" applyBorder="1" applyAlignment="1">
      <alignment horizontal="right" vertical="center"/>
    </xf>
    <xf numFmtId="164" fontId="0" fillId="0" borderId="29" xfId="0" applyNumberFormat="1" applyBorder="1" applyAlignment="1">
      <alignment horizontal="right" vertical="center"/>
    </xf>
    <xf numFmtId="164" fontId="0" fillId="0" borderId="30" xfId="0" applyNumberFormat="1" applyBorder="1" applyAlignment="1">
      <alignment horizontal="right" vertical="center"/>
    </xf>
    <xf numFmtId="164" fontId="0" fillId="0" borderId="12" xfId="0" applyNumberFormat="1" applyBorder="1" applyAlignment="1">
      <alignment horizontal="right" vertical="center"/>
    </xf>
    <xf numFmtId="2" fontId="0" fillId="0" borderId="0" xfId="0" applyNumberFormat="1"/>
    <xf numFmtId="49" fontId="7" fillId="0" borderId="0" xfId="0" applyNumberFormat="1" applyFont="1" applyAlignment="1" applyProtection="1">
      <alignment horizontal="left" vertical="top"/>
      <protection locked="0"/>
    </xf>
    <xf numFmtId="49" fontId="0" fillId="0" borderId="26" xfId="0" applyNumberFormat="1" applyBorder="1" applyProtection="1">
      <protection locked="0"/>
    </xf>
    <xf numFmtId="49" fontId="0" fillId="0" borderId="27" xfId="0" applyNumberFormat="1" applyBorder="1" applyProtection="1">
      <protection locked="0"/>
    </xf>
    <xf numFmtId="49" fontId="0" fillId="0" borderId="28" xfId="0" applyNumberFormat="1" applyBorder="1"/>
    <xf numFmtId="49" fontId="0" fillId="0" borderId="31" xfId="0" applyNumberFormat="1" applyBorder="1" applyProtection="1">
      <protection locked="0"/>
    </xf>
    <xf numFmtId="49" fontId="0" fillId="0" borderId="32" xfId="0" applyNumberFormat="1" applyBorder="1" applyProtection="1">
      <protection locked="0"/>
    </xf>
    <xf numFmtId="49" fontId="0" fillId="0" borderId="33" xfId="0" applyNumberFormat="1" applyBorder="1" applyProtection="1">
      <protection locked="0"/>
    </xf>
    <xf numFmtId="49" fontId="0" fillId="0" borderId="33" xfId="0" applyNumberFormat="1" applyBorder="1"/>
    <xf numFmtId="164" fontId="0" fillId="3" borderId="34" xfId="0" applyNumberFormat="1" applyFill="1" applyBorder="1" applyAlignment="1">
      <alignment horizontal="center" vertical="center" wrapText="1"/>
    </xf>
    <xf numFmtId="164" fontId="0" fillId="3" borderId="35" xfId="0" applyNumberFormat="1" applyFill="1" applyBorder="1" applyAlignment="1">
      <alignment horizontal="center" vertical="center" wrapText="1"/>
    </xf>
    <xf numFmtId="49" fontId="0" fillId="3" borderId="36" xfId="0" applyNumberFormat="1" applyFill="1" applyBorder="1" applyAlignment="1" applyProtection="1">
      <alignment horizontal="center"/>
      <protection locked="0"/>
    </xf>
    <xf numFmtId="164" fontId="0" fillId="3" borderId="36" xfId="0" applyNumberFormat="1" applyFill="1" applyBorder="1" applyAlignment="1">
      <alignment horizontal="center" vertical="center" wrapText="1"/>
    </xf>
    <xf numFmtId="49" fontId="0" fillId="3" borderId="3" xfId="0" applyNumberFormat="1" applyFill="1" applyBorder="1" applyAlignment="1" applyProtection="1">
      <alignment horizontal="center"/>
      <protection locked="0"/>
    </xf>
    <xf numFmtId="165" fontId="0" fillId="3" borderId="34" xfId="0" applyNumberFormat="1" applyFill="1" applyBorder="1" applyAlignment="1" applyProtection="1">
      <alignment horizontal="center"/>
      <protection locked="0"/>
    </xf>
    <xf numFmtId="49" fontId="3" fillId="0" borderId="0" xfId="0" applyNumberFormat="1" applyFont="1" applyProtection="1">
      <protection locked="0"/>
    </xf>
    <xf numFmtId="164" fontId="0" fillId="2" borderId="37" xfId="0" applyNumberFormat="1" applyFill="1" applyBorder="1" applyAlignment="1">
      <alignment horizontal="center" vertical="center" wrapText="1"/>
    </xf>
    <xf numFmtId="166" fontId="0" fillId="0" borderId="7" xfId="0" applyNumberFormat="1" applyBorder="1" applyAlignment="1">
      <alignment horizontal="right" vertical="center"/>
    </xf>
    <xf numFmtId="166" fontId="0" fillId="0" borderId="8" xfId="0" applyNumberFormat="1" applyBorder="1" applyAlignment="1">
      <alignment horizontal="right" vertical="center"/>
    </xf>
    <xf numFmtId="166" fontId="0" fillId="0" borderId="6" xfId="0" applyNumberFormat="1" applyBorder="1" applyAlignment="1">
      <alignment horizontal="right" vertical="center"/>
    </xf>
    <xf numFmtId="164" fontId="0" fillId="0" borderId="38" xfId="0" applyNumberFormat="1" applyBorder="1" applyAlignment="1">
      <alignment horizontal="right" vertical="center"/>
    </xf>
    <xf numFmtId="166" fontId="0" fillId="0" borderId="23" xfId="0" applyNumberFormat="1" applyBorder="1" applyAlignment="1">
      <alignment horizontal="right" vertical="center"/>
    </xf>
    <xf numFmtId="166" fontId="0" fillId="0" borderId="12" xfId="0" applyNumberFormat="1" applyBorder="1" applyAlignment="1">
      <alignment horizontal="right" vertical="center"/>
    </xf>
    <xf numFmtId="166" fontId="0" fillId="0" borderId="11" xfId="0" applyNumberFormat="1" applyBorder="1" applyAlignment="1">
      <alignment horizontal="right" vertical="center"/>
    </xf>
    <xf numFmtId="164" fontId="2" fillId="0" borderId="10" xfId="0" applyNumberFormat="1" applyFont="1" applyBorder="1" applyAlignment="1">
      <alignment horizontal="right" vertical="center"/>
    </xf>
    <xf numFmtId="164" fontId="0" fillId="2" borderId="31" xfId="0" applyNumberFormat="1" applyFill="1" applyBorder="1" applyAlignment="1">
      <alignment horizontal="center" vertical="center" wrapText="1"/>
    </xf>
    <xf numFmtId="166" fontId="0" fillId="0" borderId="18" xfId="0" applyNumberFormat="1" applyBorder="1" applyAlignment="1">
      <alignment horizontal="right" vertical="center"/>
    </xf>
    <xf numFmtId="166" fontId="0" fillId="0" borderId="19" xfId="0" applyNumberFormat="1" applyBorder="1" applyAlignment="1">
      <alignment horizontal="right" vertical="center"/>
    </xf>
    <xf numFmtId="166" fontId="0" fillId="0" borderId="15" xfId="0" applyNumberFormat="1" applyBorder="1" applyAlignment="1">
      <alignment horizontal="right" vertical="center"/>
    </xf>
    <xf numFmtId="164" fontId="0" fillId="0" borderId="39" xfId="0" applyNumberFormat="1" applyBorder="1" applyAlignment="1">
      <alignment horizontal="right" vertical="center"/>
    </xf>
    <xf numFmtId="49" fontId="3" fillId="0" borderId="0" xfId="0" applyNumberFormat="1" applyFont="1"/>
    <xf numFmtId="2" fontId="0" fillId="0" borderId="0" xfId="0" applyNumberFormat="1" applyProtection="1">
      <protection locked="0"/>
    </xf>
    <xf numFmtId="164" fontId="0" fillId="3" borderId="34" xfId="0" applyNumberFormat="1" applyFill="1" applyBorder="1" applyAlignment="1" applyProtection="1">
      <alignment horizontal="center"/>
      <protection locked="0"/>
    </xf>
    <xf numFmtId="0" fontId="0" fillId="0" borderId="0" xfId="1" applyFont="1" applyAlignment="1">
      <alignment horizontal="left"/>
    </xf>
    <xf numFmtId="0" fontId="6" fillId="0" borderId="0" xfId="0" applyFont="1" applyAlignment="1"/>
    <xf numFmtId="0" fontId="0" fillId="0" borderId="0" xfId="0" applyAlignment="1"/>
    <xf numFmtId="0" fontId="3" fillId="3" borderId="1" xfId="0" applyFont="1" applyFill="1" applyBorder="1" applyAlignment="1">
      <alignment vertical="top"/>
    </xf>
    <xf numFmtId="0" fontId="3" fillId="3" borderId="3" xfId="0" applyFont="1" applyFill="1" applyBorder="1" applyAlignment="1">
      <alignment vertical="top"/>
    </xf>
    <xf numFmtId="0" fontId="3" fillId="6" borderId="34" xfId="0" applyFont="1" applyFill="1" applyBorder="1" applyAlignment="1">
      <alignment horizontal="right"/>
    </xf>
    <xf numFmtId="167" fontId="0" fillId="7" borderId="34" xfId="0" applyNumberFormat="1" applyFill="1" applyBorder="1" applyAlignment="1">
      <alignment horizontal="center"/>
    </xf>
    <xf numFmtId="0" fontId="3" fillId="3" borderId="1" xfId="0" applyFont="1" applyFill="1" applyBorder="1" applyAlignment="1">
      <alignment horizontal="center" vertical="center"/>
    </xf>
    <xf numFmtId="0" fontId="3" fillId="3" borderId="2" xfId="0" applyFont="1" applyFill="1" applyBorder="1" applyAlignment="1">
      <alignment horizontal="center" vertical="center"/>
    </xf>
    <xf numFmtId="0" fontId="3" fillId="3" borderId="3" xfId="0" applyFont="1" applyFill="1" applyBorder="1" applyAlignment="1">
      <alignment horizontal="center" vertical="center"/>
    </xf>
    <xf numFmtId="0" fontId="3" fillId="6" borderId="34" xfId="0" applyFont="1" applyFill="1" applyBorder="1" applyAlignment="1">
      <alignment horizontal="center" vertical="top"/>
    </xf>
    <xf numFmtId="0" fontId="0" fillId="6" borderId="1" xfId="0" applyFill="1" applyBorder="1"/>
    <xf numFmtId="0" fontId="0" fillId="6" borderId="2" xfId="0" applyFill="1" applyBorder="1"/>
    <xf numFmtId="0" fontId="3" fillId="6" borderId="3" xfId="0" applyFont="1" applyFill="1" applyBorder="1" applyAlignment="1">
      <alignment horizontal="right"/>
    </xf>
    <xf numFmtId="2" fontId="0" fillId="7" borderId="34" xfId="0" applyNumberFormat="1" applyFill="1" applyBorder="1" applyAlignment="1">
      <alignment horizontal="center"/>
    </xf>
    <xf numFmtId="164" fontId="0" fillId="7" borderId="34" xfId="0" applyNumberFormat="1" applyFill="1" applyBorder="1" applyAlignment="1">
      <alignment horizontal="center"/>
    </xf>
    <xf numFmtId="0" fontId="0" fillId="0" borderId="0" xfId="0" applyAlignment="1" applyProtection="1">
      <alignment vertical="center"/>
      <protection locked="0" hidden="1"/>
    </xf>
    <xf numFmtId="0" fontId="0" fillId="0" borderId="0" xfId="0" applyAlignment="1">
      <alignment vertical="center"/>
    </xf>
    <xf numFmtId="0" fontId="5" fillId="0" borderId="0" xfId="0" applyFont="1" applyAlignment="1" applyProtection="1">
      <alignment horizontal="right" vertical="center"/>
      <protection hidden="1"/>
    </xf>
    <xf numFmtId="0" fontId="0" fillId="0" borderId="0" xfId="0" applyAlignment="1" applyProtection="1">
      <alignment vertical="center"/>
      <protection hidden="1"/>
    </xf>
    <xf numFmtId="0" fontId="0" fillId="0" borderId="0" xfId="1" applyFont="1" applyAlignment="1" applyProtection="1">
      <alignment horizontal="left"/>
      <protection hidden="1"/>
    </xf>
    <xf numFmtId="0" fontId="0" fillId="0" borderId="0" xfId="0" applyProtection="1">
      <protection hidden="1"/>
    </xf>
    <xf numFmtId="0" fontId="3" fillId="0" borderId="0" xfId="0" applyFont="1" applyAlignment="1" applyProtection="1">
      <alignment vertical="top"/>
      <protection hidden="1"/>
    </xf>
    <xf numFmtId="0" fontId="8" fillId="0" borderId="0" xfId="0" applyFont="1" applyProtection="1">
      <protection hidden="1"/>
    </xf>
    <xf numFmtId="0" fontId="9" fillId="0" borderId="0" xfId="0" applyFont="1" applyProtection="1">
      <protection hidden="1"/>
    </xf>
    <xf numFmtId="0" fontId="2" fillId="0" borderId="0" xfId="0" applyFont="1" applyAlignment="1"/>
    <xf numFmtId="0" fontId="11" fillId="0" borderId="0" xfId="2" applyFont="1" applyAlignment="1" applyProtection="1">
      <protection hidden="1"/>
    </xf>
    <xf numFmtId="0" fontId="2" fillId="0" borderId="0" xfId="0" applyFont="1" applyProtection="1">
      <protection hidden="1"/>
    </xf>
    <xf numFmtId="0" fontId="12" fillId="0" borderId="0" xfId="0" applyFont="1" applyProtection="1">
      <protection hidden="1"/>
    </xf>
    <xf numFmtId="0" fontId="0" fillId="0" borderId="0" xfId="0" applyAlignment="1" applyProtection="1">
      <alignment horizontal="right"/>
      <protection hidden="1"/>
    </xf>
    <xf numFmtId="164" fontId="0" fillId="0" borderId="34" xfId="0" applyNumberFormat="1" applyBorder="1" applyProtection="1">
      <protection locked="0" hidden="1"/>
    </xf>
    <xf numFmtId="1" fontId="0" fillId="0" borderId="34" xfId="0" applyNumberFormat="1" applyBorder="1" applyProtection="1">
      <protection locked="0" hidden="1"/>
    </xf>
    <xf numFmtId="0" fontId="0" fillId="0" borderId="0" xfId="0" applyAlignment="1" applyProtection="1">
      <alignment horizontal="center"/>
      <protection hidden="1"/>
    </xf>
    <xf numFmtId="2" fontId="0" fillId="0" borderId="0" xfId="0" applyNumberFormat="1" applyProtection="1">
      <protection hidden="1"/>
    </xf>
    <xf numFmtId="165" fontId="0" fillId="0" borderId="0" xfId="0" applyNumberFormat="1" applyProtection="1">
      <protection hidden="1"/>
    </xf>
    <xf numFmtId="2" fontId="0" fillId="0" borderId="34" xfId="0" applyNumberFormat="1" applyBorder="1" applyProtection="1">
      <protection locked="0" hidden="1"/>
    </xf>
    <xf numFmtId="1" fontId="0" fillId="0" borderId="0" xfId="0" applyNumberFormat="1" applyProtection="1">
      <protection hidden="1"/>
    </xf>
    <xf numFmtId="0" fontId="0" fillId="0" borderId="0" xfId="0" applyProtection="1">
      <protection locked="0" hidden="1"/>
    </xf>
    <xf numFmtId="0" fontId="5" fillId="0" borderId="0" xfId="0" applyFont="1" applyAlignment="1" applyProtection="1">
      <alignment horizontal="right"/>
      <protection hidden="1"/>
    </xf>
    <xf numFmtId="1" fontId="6" fillId="7" borderId="34" xfId="0" applyNumberFormat="1" applyFont="1" applyFill="1" applyBorder="1" applyAlignment="1" applyProtection="1">
      <alignment horizontal="center" vertical="center"/>
      <protection hidden="1"/>
    </xf>
    <xf numFmtId="0" fontId="3" fillId="6" borderId="34" xfId="0" applyFont="1" applyFill="1" applyBorder="1" applyAlignment="1" applyProtection="1">
      <alignment horizontal="center" vertical="center" wrapText="1"/>
      <protection hidden="1"/>
    </xf>
    <xf numFmtId="0" fontId="3" fillId="0" borderId="34" xfId="0" applyFont="1" applyBorder="1" applyAlignment="1" applyProtection="1">
      <alignment horizontal="center" vertical="center"/>
      <protection locked="0"/>
    </xf>
    <xf numFmtId="0" fontId="6" fillId="0" borderId="0" xfId="0" applyFont="1" applyProtection="1">
      <protection hidden="1"/>
    </xf>
    <xf numFmtId="164" fontId="0" fillId="0" borderId="0" xfId="0" applyNumberFormat="1" applyAlignment="1" applyProtection="1">
      <alignment horizontal="center" vertical="center"/>
      <protection locked="0" hidden="1"/>
    </xf>
    <xf numFmtId="164" fontId="0" fillId="7" borderId="39" xfId="0" applyNumberFormat="1" applyFill="1" applyBorder="1" applyAlignment="1" applyProtection="1">
      <protection hidden="1"/>
    </xf>
    <xf numFmtId="0" fontId="0" fillId="6" borderId="34" xfId="0" applyFill="1" applyBorder="1" applyAlignment="1" applyProtection="1">
      <alignment horizontal="center"/>
      <protection hidden="1"/>
    </xf>
    <xf numFmtId="0" fontId="3" fillId="6" borderId="2" xfId="0" applyFont="1" applyFill="1" applyBorder="1" applyAlignment="1" applyProtection="1">
      <alignment horizontal="center" vertical="center"/>
      <protection hidden="1"/>
    </xf>
    <xf numFmtId="0" fontId="14" fillId="6" borderId="34" xfId="0" applyFont="1" applyFill="1" applyBorder="1" applyAlignment="1" applyProtection="1">
      <alignment horizontal="center" vertical="top" wrapText="1"/>
      <protection hidden="1"/>
    </xf>
    <xf numFmtId="165" fontId="0" fillId="8" borderId="0" xfId="0" applyNumberFormat="1" applyFill="1" applyAlignment="1" applyProtection="1">
      <alignment horizontal="center"/>
      <protection hidden="1"/>
    </xf>
    <xf numFmtId="1" fontId="0" fillId="7" borderId="42" xfId="0" applyNumberFormat="1" applyFill="1" applyBorder="1" applyAlignment="1" applyProtection="1">
      <alignment horizontal="center"/>
      <protection hidden="1"/>
    </xf>
    <xf numFmtId="165" fontId="6" fillId="8" borderId="2" xfId="0" applyNumberFormat="1" applyFont="1" applyFill="1" applyBorder="1" applyAlignment="1" applyProtection="1">
      <alignment horizontal="center"/>
      <protection hidden="1"/>
    </xf>
    <xf numFmtId="1" fontId="6" fillId="7" borderId="34" xfId="0" applyNumberFormat="1" applyFont="1" applyFill="1" applyBorder="1" applyAlignment="1" applyProtection="1">
      <alignment horizontal="center"/>
      <protection hidden="1"/>
    </xf>
    <xf numFmtId="0" fontId="15" fillId="0" borderId="0" xfId="0" applyFont="1" applyAlignment="1" applyProtection="1">
      <alignment horizontal="left" vertical="center"/>
      <protection hidden="1"/>
    </xf>
    <xf numFmtId="165" fontId="0" fillId="8" borderId="44" xfId="0" applyNumberFormat="1" applyFill="1" applyBorder="1" applyAlignment="1" applyProtection="1">
      <alignment horizontal="center"/>
      <protection hidden="1"/>
    </xf>
    <xf numFmtId="1" fontId="0" fillId="7" borderId="38" xfId="0" applyNumberFormat="1" applyFill="1" applyBorder="1" applyAlignment="1" applyProtection="1">
      <alignment horizontal="center"/>
      <protection hidden="1"/>
    </xf>
    <xf numFmtId="165" fontId="0" fillId="8" borderId="16" xfId="0" applyNumberFormat="1" applyFill="1" applyBorder="1" applyAlignment="1" applyProtection="1">
      <alignment horizontal="center"/>
      <protection hidden="1"/>
    </xf>
    <xf numFmtId="1" fontId="0" fillId="7" borderId="45" xfId="0" applyNumberFormat="1" applyFill="1" applyBorder="1" applyAlignment="1" applyProtection="1">
      <alignment horizontal="center"/>
      <protection hidden="1"/>
    </xf>
    <xf numFmtId="165" fontId="0" fillId="8" borderId="46" xfId="0" applyNumberFormat="1" applyFill="1" applyBorder="1" applyAlignment="1" applyProtection="1">
      <alignment horizontal="center"/>
      <protection hidden="1"/>
    </xf>
    <xf numFmtId="1" fontId="0" fillId="7" borderId="47" xfId="0" applyNumberFormat="1" applyFill="1" applyBorder="1" applyAlignment="1" applyProtection="1">
      <alignment horizontal="center"/>
      <protection hidden="1"/>
    </xf>
    <xf numFmtId="165" fontId="3" fillId="4" borderId="48" xfId="0" applyNumberFormat="1" applyFont="1" applyFill="1" applyBorder="1" applyAlignment="1" applyProtection="1">
      <alignment horizontal="center"/>
      <protection locked="0" hidden="1"/>
    </xf>
    <xf numFmtId="165" fontId="3" fillId="4" borderId="20" xfId="0" applyNumberFormat="1" applyFont="1" applyFill="1" applyBorder="1" applyAlignment="1" applyProtection="1">
      <alignment horizontal="center"/>
      <protection locked="0" hidden="1"/>
    </xf>
    <xf numFmtId="165" fontId="3" fillId="4" borderId="49" xfId="0" applyNumberFormat="1" applyFont="1" applyFill="1" applyBorder="1" applyAlignment="1" applyProtection="1">
      <alignment horizontal="center"/>
      <protection locked="0" hidden="1"/>
    </xf>
    <xf numFmtId="165" fontId="6" fillId="4" borderId="43" xfId="0" applyNumberFormat="1" applyFont="1" applyFill="1" applyBorder="1" applyAlignment="1" applyProtection="1">
      <alignment horizontal="center"/>
      <protection locked="0" hidden="1"/>
    </xf>
    <xf numFmtId="165" fontId="3" fillId="4" borderId="29" xfId="0" applyNumberFormat="1" applyFont="1" applyFill="1" applyBorder="1" applyAlignment="1" applyProtection="1">
      <alignment horizontal="center"/>
      <protection locked="0" hidden="1"/>
    </xf>
    <xf numFmtId="165" fontId="3" fillId="4" borderId="30" xfId="0" applyNumberFormat="1" applyFont="1" applyFill="1" applyBorder="1" applyAlignment="1" applyProtection="1">
      <alignment horizontal="center"/>
      <protection locked="0" hidden="1"/>
    </xf>
    <xf numFmtId="1" fontId="16" fillId="7" borderId="18" xfId="0" applyNumberFormat="1" applyFont="1" applyFill="1" applyBorder="1" applyAlignment="1" applyProtection="1">
      <alignment horizontal="center"/>
      <protection hidden="1"/>
    </xf>
    <xf numFmtId="1" fontId="16" fillId="7" borderId="19" xfId="0" applyNumberFormat="1" applyFont="1" applyFill="1" applyBorder="1" applyAlignment="1" applyProtection="1">
      <alignment horizontal="center"/>
      <protection hidden="1"/>
    </xf>
    <xf numFmtId="1" fontId="16" fillId="7" borderId="50" xfId="0" applyNumberFormat="1" applyFont="1" applyFill="1" applyBorder="1" applyAlignment="1" applyProtection="1">
      <alignment horizontal="center"/>
      <protection hidden="1"/>
    </xf>
    <xf numFmtId="1" fontId="2" fillId="7" borderId="47" xfId="0" applyNumberFormat="1" applyFont="1" applyFill="1" applyBorder="1" applyAlignment="1" applyProtection="1">
      <alignment horizontal="center"/>
      <protection hidden="1"/>
    </xf>
    <xf numFmtId="1" fontId="16" fillId="7" borderId="14" xfId="0" applyNumberFormat="1" applyFont="1" applyFill="1" applyBorder="1" applyAlignment="1" applyProtection="1">
      <alignment horizontal="center"/>
      <protection hidden="1"/>
    </xf>
    <xf numFmtId="1" fontId="16" fillId="7" borderId="15" xfId="0" applyNumberFormat="1" applyFont="1" applyFill="1" applyBorder="1" applyAlignment="1" applyProtection="1">
      <alignment horizontal="center"/>
      <protection hidden="1"/>
    </xf>
    <xf numFmtId="0" fontId="3" fillId="6" borderId="3" xfId="0" applyFont="1" applyFill="1" applyBorder="1" applyAlignment="1" applyProtection="1">
      <alignment horizontal="center"/>
      <protection hidden="1"/>
    </xf>
    <xf numFmtId="168" fontId="0" fillId="0" borderId="0" xfId="0" applyNumberFormat="1" applyProtection="1">
      <protection hidden="1"/>
    </xf>
    <xf numFmtId="0" fontId="15" fillId="0" borderId="0" xfId="0" applyFont="1" applyAlignment="1" applyProtection="1">
      <alignment horizontal="center" vertical="center"/>
      <protection hidden="1"/>
    </xf>
    <xf numFmtId="2" fontId="6" fillId="3" borderId="34" xfId="0" applyNumberFormat="1" applyFont="1" applyFill="1" applyBorder="1" applyAlignment="1" applyProtection="1">
      <alignment horizontal="center" vertical="center"/>
      <protection hidden="1"/>
    </xf>
    <xf numFmtId="0" fontId="14" fillId="6" borderId="43" xfId="0" applyFont="1" applyFill="1" applyBorder="1" applyAlignment="1" applyProtection="1">
      <alignment horizontal="center" vertical="top" wrapText="1"/>
      <protection hidden="1"/>
    </xf>
    <xf numFmtId="165" fontId="0" fillId="4" borderId="0" xfId="0" applyNumberFormat="1" applyFill="1" applyAlignment="1" applyProtection="1">
      <alignment horizontal="center"/>
      <protection locked="0" hidden="1"/>
    </xf>
    <xf numFmtId="2" fontId="0" fillId="7" borderId="51" xfId="0" applyNumberFormat="1" applyFill="1" applyBorder="1" applyAlignment="1" applyProtection="1">
      <alignment horizontal="center"/>
      <protection hidden="1"/>
    </xf>
    <xf numFmtId="165" fontId="0" fillId="4" borderId="16" xfId="0" applyNumberFormat="1" applyFill="1" applyBorder="1" applyAlignment="1" applyProtection="1">
      <alignment horizontal="center"/>
      <protection locked="0" hidden="1"/>
    </xf>
    <xf numFmtId="2" fontId="0" fillId="7" borderId="45" xfId="0" applyNumberFormat="1" applyFill="1" applyBorder="1" applyAlignment="1" applyProtection="1">
      <alignment horizontal="center"/>
      <protection hidden="1"/>
    </xf>
    <xf numFmtId="165" fontId="0" fillId="4" borderId="44" xfId="0" applyNumberFormat="1" applyFill="1" applyBorder="1" applyAlignment="1" applyProtection="1">
      <alignment horizontal="center"/>
      <protection locked="0" hidden="1"/>
    </xf>
    <xf numFmtId="165" fontId="0" fillId="4" borderId="46" xfId="0" applyNumberFormat="1" applyFill="1" applyBorder="1" applyAlignment="1" applyProtection="1">
      <alignment horizontal="center"/>
      <protection locked="0" hidden="1"/>
    </xf>
    <xf numFmtId="2" fontId="0" fillId="7" borderId="47" xfId="0" applyNumberFormat="1" applyFill="1" applyBorder="1" applyAlignment="1" applyProtection="1">
      <alignment horizontal="center"/>
      <protection hidden="1"/>
    </xf>
    <xf numFmtId="165" fontId="3" fillId="4" borderId="35" xfId="0" applyNumberFormat="1" applyFont="1" applyFill="1" applyBorder="1" applyAlignment="1" applyProtection="1">
      <alignment horizontal="center"/>
      <protection locked="0" hidden="1"/>
    </xf>
    <xf numFmtId="165" fontId="3" fillId="4" borderId="36" xfId="0" applyNumberFormat="1" applyFont="1" applyFill="1" applyBorder="1" applyAlignment="1" applyProtection="1">
      <alignment horizontal="center"/>
      <protection locked="0" hidden="1"/>
    </xf>
    <xf numFmtId="165" fontId="3" fillId="4" borderId="52" xfId="0" applyNumberFormat="1" applyFont="1" applyFill="1" applyBorder="1" applyAlignment="1" applyProtection="1">
      <alignment horizontal="center"/>
      <protection locked="0" hidden="1"/>
    </xf>
    <xf numFmtId="164" fontId="0" fillId="7" borderId="48" xfId="0" applyNumberFormat="1" applyFill="1" applyBorder="1" applyAlignment="1" applyProtection="1">
      <alignment horizontal="center"/>
      <protection hidden="1"/>
    </xf>
    <xf numFmtId="164" fontId="0" fillId="7" borderId="20" xfId="0" applyNumberFormat="1" applyFill="1" applyBorder="1" applyAlignment="1" applyProtection="1">
      <alignment horizontal="center"/>
      <protection hidden="1"/>
    </xf>
    <xf numFmtId="164" fontId="0" fillId="7" borderId="30" xfId="0" applyNumberFormat="1" applyFill="1" applyBorder="1" applyAlignment="1" applyProtection="1">
      <alignment horizontal="center"/>
      <protection hidden="1"/>
    </xf>
    <xf numFmtId="164" fontId="0" fillId="7" borderId="29" xfId="0" applyNumberFormat="1" applyFill="1" applyBorder="1" applyAlignment="1" applyProtection="1">
      <alignment horizontal="center"/>
      <protection hidden="1"/>
    </xf>
    <xf numFmtId="164" fontId="0" fillId="7" borderId="28" xfId="0" applyNumberFormat="1" applyFill="1" applyBorder="1" applyAlignment="1" applyProtection="1">
      <alignment horizontal="center"/>
      <protection hidden="1"/>
    </xf>
    <xf numFmtId="164" fontId="6" fillId="7" borderId="35" xfId="0" applyNumberFormat="1" applyFont="1" applyFill="1" applyBorder="1" applyAlignment="1" applyProtection="1">
      <alignment horizontal="center"/>
      <protection hidden="1"/>
    </xf>
    <xf numFmtId="164" fontId="6" fillId="7" borderId="36" xfId="0" applyNumberFormat="1" applyFont="1" applyFill="1" applyBorder="1" applyAlignment="1" applyProtection="1">
      <alignment horizontal="center"/>
      <protection hidden="1"/>
    </xf>
    <xf numFmtId="164" fontId="6" fillId="7" borderId="52" xfId="0" applyNumberFormat="1" applyFont="1" applyFill="1" applyBorder="1" applyAlignment="1" applyProtection="1">
      <alignment horizontal="center"/>
      <protection hidden="1"/>
    </xf>
    <xf numFmtId="164" fontId="6" fillId="7" borderId="53" xfId="0" applyNumberFormat="1" applyFont="1" applyFill="1" applyBorder="1" applyAlignment="1" applyProtection="1">
      <alignment horizontal="center"/>
      <protection hidden="1"/>
    </xf>
    <xf numFmtId="164" fontId="6" fillId="7" borderId="3" xfId="0" applyNumberFormat="1" applyFont="1" applyFill="1" applyBorder="1" applyAlignment="1" applyProtection="1">
      <alignment horizontal="center"/>
      <protection hidden="1"/>
    </xf>
    <xf numFmtId="164" fontId="0" fillId="7" borderId="54" xfId="0" applyNumberFormat="1" applyFill="1" applyBorder="1" applyAlignment="1" applyProtection="1">
      <alignment horizontal="center"/>
      <protection hidden="1"/>
    </xf>
    <xf numFmtId="164" fontId="0" fillId="7" borderId="55" xfId="0" applyNumberFormat="1" applyFill="1" applyBorder="1" applyAlignment="1" applyProtection="1">
      <alignment horizontal="center"/>
      <protection hidden="1"/>
    </xf>
    <xf numFmtId="164" fontId="0" fillId="7" borderId="22" xfId="0" applyNumberFormat="1" applyFill="1" applyBorder="1" applyAlignment="1" applyProtection="1">
      <alignment horizontal="center"/>
      <protection hidden="1"/>
    </xf>
    <xf numFmtId="164" fontId="0" fillId="7" borderId="21" xfId="0" applyNumberFormat="1" applyFill="1" applyBorder="1" applyAlignment="1" applyProtection="1">
      <alignment horizontal="center"/>
      <protection hidden="1"/>
    </xf>
    <xf numFmtId="164" fontId="0" fillId="7" borderId="56" xfId="0" applyNumberFormat="1" applyFill="1" applyBorder="1" applyAlignment="1" applyProtection="1">
      <alignment horizontal="center"/>
      <protection hidden="1"/>
    </xf>
    <xf numFmtId="164" fontId="0" fillId="7" borderId="57" xfId="0" applyNumberFormat="1" applyFill="1" applyBorder="1" applyAlignment="1" applyProtection="1">
      <alignment horizontal="center"/>
      <protection hidden="1"/>
    </xf>
    <xf numFmtId="164" fontId="0" fillId="7" borderId="25" xfId="0" applyNumberFormat="1" applyFill="1" applyBorder="1" applyAlignment="1" applyProtection="1">
      <alignment horizontal="center"/>
      <protection hidden="1"/>
    </xf>
    <xf numFmtId="164" fontId="0" fillId="7" borderId="58" xfId="0" applyNumberFormat="1" applyFill="1" applyBorder="1" applyAlignment="1" applyProtection="1">
      <alignment horizontal="center"/>
      <protection hidden="1"/>
    </xf>
    <xf numFmtId="164" fontId="0" fillId="7" borderId="59" xfId="0" applyNumberFormat="1" applyFill="1" applyBorder="1" applyAlignment="1" applyProtection="1">
      <alignment horizontal="center"/>
      <protection hidden="1"/>
    </xf>
    <xf numFmtId="164" fontId="0" fillId="7" borderId="33" xfId="0" applyNumberFormat="1" applyFill="1" applyBorder="1" applyAlignment="1" applyProtection="1">
      <alignment horizontal="center"/>
      <protection hidden="1"/>
    </xf>
    <xf numFmtId="0" fontId="3" fillId="3" borderId="1" xfId="0" applyFont="1" applyFill="1" applyBorder="1" applyAlignment="1" applyProtection="1">
      <protection hidden="1"/>
    </xf>
    <xf numFmtId="164" fontId="3" fillId="6" borderId="48" xfId="0" applyNumberFormat="1" applyFont="1" applyFill="1" applyBorder="1" applyAlignment="1" applyProtection="1">
      <alignment horizontal="center"/>
      <protection hidden="1"/>
    </xf>
    <xf numFmtId="164" fontId="3" fillId="6" borderId="20" xfId="0" applyNumberFormat="1" applyFont="1" applyFill="1" applyBorder="1" applyAlignment="1" applyProtection="1">
      <alignment horizontal="center"/>
      <protection hidden="1"/>
    </xf>
    <xf numFmtId="164" fontId="3" fillId="6" borderId="30" xfId="0" applyNumberFormat="1" applyFont="1" applyFill="1" applyBorder="1" applyAlignment="1" applyProtection="1">
      <alignment horizontal="center"/>
      <protection hidden="1"/>
    </xf>
    <xf numFmtId="0" fontId="3" fillId="6" borderId="34" xfId="0" applyFont="1" applyFill="1" applyBorder="1" applyAlignment="1" applyProtection="1">
      <alignment horizontal="center" vertical="center"/>
      <protection hidden="1"/>
    </xf>
    <xf numFmtId="164" fontId="0" fillId="0" borderId="0" xfId="0" applyNumberFormat="1" applyProtection="1">
      <protection hidden="1"/>
    </xf>
    <xf numFmtId="164" fontId="0" fillId="7" borderId="35" xfId="0" applyNumberFormat="1" applyFill="1" applyBorder="1" applyAlignment="1" applyProtection="1">
      <alignment horizontal="center"/>
      <protection hidden="1"/>
    </xf>
    <xf numFmtId="164" fontId="0" fillId="7" borderId="36" xfId="0" applyNumberFormat="1" applyFill="1" applyBorder="1" applyAlignment="1" applyProtection="1">
      <alignment horizontal="center"/>
      <protection hidden="1"/>
    </xf>
    <xf numFmtId="164" fontId="0" fillId="7" borderId="52" xfId="0" applyNumberFormat="1" applyFill="1" applyBorder="1" applyAlignment="1" applyProtection="1">
      <alignment horizontal="center"/>
      <protection hidden="1"/>
    </xf>
    <xf numFmtId="165" fontId="0" fillId="8" borderId="42" xfId="0" applyNumberFormat="1" applyFill="1" applyBorder="1" applyAlignment="1" applyProtection="1">
      <alignment horizontal="center"/>
      <protection hidden="1"/>
    </xf>
    <xf numFmtId="165" fontId="6" fillId="8" borderId="34" xfId="0" applyNumberFormat="1" applyFont="1" applyFill="1" applyBorder="1" applyAlignment="1" applyProtection="1">
      <alignment horizontal="center"/>
      <protection hidden="1"/>
    </xf>
    <xf numFmtId="165" fontId="0" fillId="8" borderId="38" xfId="0" applyNumberFormat="1" applyFill="1" applyBorder="1" applyAlignment="1" applyProtection="1">
      <alignment horizontal="center"/>
      <protection hidden="1"/>
    </xf>
    <xf numFmtId="165" fontId="0" fillId="8" borderId="45" xfId="0" applyNumberFormat="1" applyFill="1" applyBorder="1" applyAlignment="1" applyProtection="1">
      <alignment horizontal="center"/>
      <protection hidden="1"/>
    </xf>
    <xf numFmtId="165" fontId="0" fillId="8" borderId="47" xfId="0" applyNumberFormat="1" applyFill="1" applyBorder="1" applyAlignment="1" applyProtection="1">
      <alignment horizontal="center"/>
      <protection hidden="1"/>
    </xf>
    <xf numFmtId="164" fontId="3" fillId="6" borderId="35" xfId="0" applyNumberFormat="1" applyFont="1" applyFill="1" applyBorder="1" applyAlignment="1" applyProtection="1">
      <alignment horizontal="center"/>
      <protection hidden="1"/>
    </xf>
    <xf numFmtId="164" fontId="3" fillId="6" borderId="36" xfId="0" applyNumberFormat="1" applyFont="1" applyFill="1" applyBorder="1" applyAlignment="1" applyProtection="1">
      <alignment horizontal="center"/>
      <protection hidden="1"/>
    </xf>
    <xf numFmtId="164" fontId="3" fillId="6" borderId="52" xfId="0" applyNumberFormat="1" applyFont="1" applyFill="1" applyBorder="1" applyAlignment="1" applyProtection="1">
      <alignment horizontal="center"/>
      <protection hidden="1"/>
    </xf>
    <xf numFmtId="1" fontId="0" fillId="7" borderId="35" xfId="0" applyNumberFormat="1" applyFill="1" applyBorder="1" applyAlignment="1" applyProtection="1">
      <alignment horizontal="center"/>
      <protection hidden="1"/>
    </xf>
    <xf numFmtId="1" fontId="0" fillId="7" borderId="36" xfId="0" applyNumberFormat="1" applyFill="1" applyBorder="1" applyAlignment="1" applyProtection="1">
      <alignment horizontal="center"/>
      <protection hidden="1"/>
    </xf>
    <xf numFmtId="1" fontId="0" fillId="7" borderId="52" xfId="0" applyNumberFormat="1" applyFill="1" applyBorder="1" applyAlignment="1" applyProtection="1">
      <alignment horizontal="center"/>
      <protection hidden="1"/>
    </xf>
    <xf numFmtId="1" fontId="6" fillId="7" borderId="35" xfId="0" applyNumberFormat="1" applyFont="1" applyFill="1" applyBorder="1" applyAlignment="1" applyProtection="1">
      <alignment horizontal="center"/>
      <protection hidden="1"/>
    </xf>
    <xf numFmtId="1" fontId="6" fillId="7" borderId="36" xfId="0" applyNumberFormat="1" applyFont="1" applyFill="1" applyBorder="1" applyAlignment="1" applyProtection="1">
      <alignment horizontal="center"/>
      <protection hidden="1"/>
    </xf>
    <xf numFmtId="1" fontId="6" fillId="7" borderId="52" xfId="0" applyNumberFormat="1" applyFont="1" applyFill="1" applyBorder="1" applyAlignment="1" applyProtection="1">
      <alignment horizontal="center"/>
      <protection hidden="1"/>
    </xf>
    <xf numFmtId="1" fontId="0" fillId="7" borderId="54" xfId="0" applyNumberFormat="1" applyFill="1" applyBorder="1" applyAlignment="1" applyProtection="1">
      <alignment horizontal="center"/>
      <protection hidden="1"/>
    </xf>
    <xf numFmtId="1" fontId="0" fillId="7" borderId="55" xfId="0" applyNumberFormat="1" applyFill="1" applyBorder="1" applyAlignment="1" applyProtection="1">
      <alignment horizontal="center"/>
      <protection hidden="1"/>
    </xf>
    <xf numFmtId="1" fontId="0" fillId="7" borderId="22" xfId="0" applyNumberFormat="1" applyFill="1" applyBorder="1" applyAlignment="1" applyProtection="1">
      <alignment horizontal="center"/>
      <protection hidden="1"/>
    </xf>
    <xf numFmtId="1" fontId="0" fillId="7" borderId="57" xfId="0" applyNumberFormat="1" applyFill="1" applyBorder="1" applyAlignment="1" applyProtection="1">
      <alignment horizontal="center"/>
      <protection hidden="1"/>
    </xf>
    <xf numFmtId="1" fontId="0" fillId="7" borderId="25" xfId="0" applyNumberFormat="1" applyFill="1" applyBorder="1" applyAlignment="1" applyProtection="1">
      <alignment horizontal="center"/>
      <protection hidden="1"/>
    </xf>
    <xf numFmtId="1" fontId="0" fillId="7" borderId="58" xfId="0" applyNumberFormat="1" applyFill="1" applyBorder="1" applyAlignment="1" applyProtection="1">
      <alignment horizontal="center"/>
      <protection hidden="1"/>
    </xf>
    <xf numFmtId="1" fontId="0" fillId="7" borderId="39" xfId="0" applyNumberFormat="1" applyFill="1" applyBorder="1" applyAlignment="1" applyProtection="1">
      <protection hidden="1"/>
    </xf>
    <xf numFmtId="2" fontId="18" fillId="3" borderId="34" xfId="0" applyNumberFormat="1" applyFont="1" applyFill="1" applyBorder="1" applyAlignment="1" applyProtection="1">
      <alignment horizontal="center" vertical="center"/>
      <protection hidden="1"/>
    </xf>
    <xf numFmtId="0" fontId="3" fillId="3" borderId="34" xfId="0" applyFont="1" applyFill="1" applyBorder="1" applyAlignment="1" applyProtection="1">
      <protection hidden="1"/>
    </xf>
    <xf numFmtId="164" fontId="3" fillId="6" borderId="53" xfId="0" applyNumberFormat="1" applyFont="1" applyFill="1" applyBorder="1" applyAlignment="1" applyProtection="1">
      <alignment horizontal="center"/>
      <protection hidden="1"/>
    </xf>
    <xf numFmtId="165" fontId="0" fillId="8" borderId="40" xfId="0" applyNumberFormat="1" applyFill="1" applyBorder="1" applyAlignment="1" applyProtection="1">
      <alignment horizontal="center"/>
      <protection hidden="1"/>
    </xf>
    <xf numFmtId="165" fontId="6" fillId="8" borderId="1" xfId="0" applyNumberFormat="1" applyFont="1" applyFill="1" applyBorder="1" applyAlignment="1" applyProtection="1">
      <alignment horizontal="center"/>
      <protection hidden="1"/>
    </xf>
    <xf numFmtId="165" fontId="0" fillId="8" borderId="37" xfId="0" applyNumberFormat="1" applyFill="1" applyBorder="1" applyAlignment="1" applyProtection="1">
      <alignment horizontal="center"/>
      <protection hidden="1"/>
    </xf>
    <xf numFmtId="165" fontId="0" fillId="8" borderId="9" xfId="0" applyNumberFormat="1" applyFill="1" applyBorder="1" applyAlignment="1" applyProtection="1">
      <alignment horizontal="center"/>
      <protection hidden="1"/>
    </xf>
    <xf numFmtId="165" fontId="0" fillId="8" borderId="13" xfId="0" applyNumberFormat="1" applyFill="1" applyBorder="1" applyAlignment="1" applyProtection="1">
      <alignment horizontal="center"/>
      <protection hidden="1"/>
    </xf>
    <xf numFmtId="0" fontId="5" fillId="0" borderId="0" xfId="0" applyFont="1" applyAlignment="1" applyProtection="1">
      <alignment horizontal="right"/>
      <protection locked="0" hidden="1"/>
    </xf>
    <xf numFmtId="0" fontId="2" fillId="0" borderId="0" xfId="0" applyFont="1" applyAlignment="1" applyProtection="1">
      <alignment horizontal="left" vertical="center"/>
      <protection hidden="1"/>
    </xf>
    <xf numFmtId="165" fontId="3" fillId="6" borderId="35" xfId="0" applyNumberFormat="1" applyFont="1" applyFill="1" applyBorder="1" applyAlignment="1" applyProtection="1">
      <alignment horizontal="center"/>
      <protection hidden="1"/>
    </xf>
    <xf numFmtId="165" fontId="3" fillId="6" borderId="36" xfId="0" applyNumberFormat="1" applyFont="1" applyFill="1" applyBorder="1" applyAlignment="1" applyProtection="1">
      <alignment horizontal="center"/>
      <protection hidden="1"/>
    </xf>
    <xf numFmtId="165" fontId="3" fillId="6" borderId="52" xfId="0" applyNumberFormat="1" applyFont="1" applyFill="1" applyBorder="1" applyAlignment="1" applyProtection="1">
      <alignment horizontal="center"/>
      <protection hidden="1"/>
    </xf>
    <xf numFmtId="2" fontId="3" fillId="6" borderId="35" xfId="0" applyNumberFormat="1" applyFont="1" applyFill="1" applyBorder="1" applyAlignment="1" applyProtection="1">
      <alignment horizontal="center"/>
      <protection hidden="1"/>
    </xf>
    <xf numFmtId="2" fontId="3" fillId="6" borderId="36" xfId="0" applyNumberFormat="1" applyFont="1" applyFill="1" applyBorder="1" applyAlignment="1" applyProtection="1">
      <alignment horizontal="center"/>
      <protection hidden="1"/>
    </xf>
    <xf numFmtId="2" fontId="3" fillId="6" borderId="52" xfId="0" applyNumberFormat="1" applyFont="1" applyFill="1" applyBorder="1" applyAlignment="1" applyProtection="1">
      <alignment horizontal="center"/>
      <protection hidden="1"/>
    </xf>
    <xf numFmtId="0" fontId="2" fillId="3" borderId="2" xfId="0" applyFont="1" applyFill="1" applyBorder="1" applyProtection="1">
      <protection hidden="1"/>
    </xf>
    <xf numFmtId="0" fontId="0" fillId="3" borderId="2" xfId="0" applyFill="1" applyBorder="1" applyProtection="1">
      <protection hidden="1"/>
    </xf>
    <xf numFmtId="0" fontId="0" fillId="3" borderId="3" xfId="0" applyFill="1" applyBorder="1" applyProtection="1">
      <protection hidden="1"/>
    </xf>
    <xf numFmtId="0" fontId="0" fillId="3" borderId="1" xfId="0" applyFill="1" applyBorder="1" applyProtection="1">
      <protection hidden="1"/>
    </xf>
    <xf numFmtId="49" fontId="3" fillId="2" borderId="20" xfId="0" applyNumberFormat="1" applyFont="1" applyFill="1" applyBorder="1" applyAlignment="1">
      <alignment horizontal="center" vertical="center" textRotation="90" wrapText="1"/>
    </xf>
    <xf numFmtId="49" fontId="3" fillId="2" borderId="24" xfId="0" applyNumberFormat="1" applyFont="1" applyFill="1" applyBorder="1" applyAlignment="1">
      <alignment horizontal="center" vertical="center" textRotation="90" wrapText="1"/>
    </xf>
    <xf numFmtId="49" fontId="3" fillId="2" borderId="25" xfId="0" applyNumberFormat="1" applyFont="1" applyFill="1" applyBorder="1" applyAlignment="1">
      <alignment horizontal="center" vertical="center" textRotation="90" wrapText="1"/>
    </xf>
    <xf numFmtId="49" fontId="0" fillId="0" borderId="26" xfId="0" applyNumberFormat="1" applyBorder="1" applyAlignment="1" applyProtection="1">
      <alignment horizontal="center"/>
      <protection locked="0"/>
    </xf>
    <xf numFmtId="49" fontId="0" fillId="0" borderId="27" xfId="0" applyNumberFormat="1" applyBorder="1" applyAlignment="1" applyProtection="1">
      <alignment horizontal="center"/>
      <protection locked="0"/>
    </xf>
    <xf numFmtId="49" fontId="0" fillId="0" borderId="28" xfId="0" applyNumberFormat="1" applyBorder="1" applyAlignment="1" applyProtection="1">
      <alignment horizontal="center"/>
      <protection locked="0"/>
    </xf>
    <xf numFmtId="49" fontId="3" fillId="3" borderId="2" xfId="0" applyNumberFormat="1" applyFont="1" applyFill="1" applyBorder="1" applyAlignment="1">
      <alignment horizontal="center"/>
    </xf>
    <xf numFmtId="49" fontId="3" fillId="3" borderId="3" xfId="0" applyNumberFormat="1" applyFont="1" applyFill="1" applyBorder="1" applyAlignment="1">
      <alignment horizontal="center"/>
    </xf>
    <xf numFmtId="49" fontId="6" fillId="3" borderId="4" xfId="0" applyNumberFormat="1" applyFont="1" applyFill="1" applyBorder="1" applyAlignment="1">
      <alignment horizontal="right" vertical="top"/>
    </xf>
    <xf numFmtId="49" fontId="3" fillId="3" borderId="5" xfId="0" applyNumberFormat="1" applyFont="1" applyFill="1" applyBorder="1" applyAlignment="1">
      <alignment horizontal="right" vertical="top"/>
    </xf>
    <xf numFmtId="49" fontId="3" fillId="2" borderId="9" xfId="0" applyNumberFormat="1" applyFont="1" applyFill="1" applyBorder="1" applyAlignment="1">
      <alignment horizontal="right" vertical="top"/>
    </xf>
    <xf numFmtId="49" fontId="3" fillId="2" borderId="10" xfId="0" applyNumberFormat="1" applyFont="1" applyFill="1" applyBorder="1" applyAlignment="1">
      <alignment horizontal="right" vertical="top"/>
    </xf>
    <xf numFmtId="49" fontId="3" fillId="2" borderId="13" xfId="0" applyNumberFormat="1" applyFont="1" applyFill="1" applyBorder="1" applyAlignment="1">
      <alignment horizontal="right" vertical="top"/>
    </xf>
    <xf numFmtId="0" fontId="3" fillId="2" borderId="14" xfId="0" applyNumberFormat="1" applyFont="1" applyFill="1" applyBorder="1" applyAlignment="1">
      <alignment horizontal="right" vertical="top"/>
    </xf>
    <xf numFmtId="49" fontId="3" fillId="2" borderId="9" xfId="0" applyNumberFormat="1" applyFont="1" applyFill="1" applyBorder="1" applyAlignment="1">
      <alignment horizontal="center"/>
    </xf>
    <xf numFmtId="49" fontId="3" fillId="2" borderId="16" xfId="0" applyNumberFormat="1" applyFont="1" applyFill="1" applyBorder="1" applyAlignment="1">
      <alignment horizontal="center"/>
    </xf>
    <xf numFmtId="49" fontId="3" fillId="2" borderId="17" xfId="0" applyNumberFormat="1" applyFont="1" applyFill="1" applyBorder="1" applyAlignment="1">
      <alignment horizontal="center"/>
    </xf>
    <xf numFmtId="49" fontId="3" fillId="2" borderId="14" xfId="0" applyNumberFormat="1" applyFont="1" applyFill="1" applyBorder="1" applyAlignment="1">
      <alignment horizontal="right" vertical="top"/>
    </xf>
    <xf numFmtId="49" fontId="6" fillId="3" borderId="2" xfId="0" applyNumberFormat="1" applyFont="1" applyFill="1" applyBorder="1" applyAlignment="1">
      <alignment horizontal="center"/>
    </xf>
    <xf numFmtId="49" fontId="6" fillId="3" borderId="3" xfId="0" applyNumberFormat="1" applyFont="1" applyFill="1" applyBorder="1" applyAlignment="1">
      <alignment horizontal="center"/>
    </xf>
    <xf numFmtId="49" fontId="3" fillId="2" borderId="4" xfId="0" applyNumberFormat="1" applyFont="1" applyFill="1" applyBorder="1" applyAlignment="1">
      <alignment horizontal="right" vertical="top"/>
    </xf>
    <xf numFmtId="49" fontId="3" fillId="2" borderId="5" xfId="0" applyNumberFormat="1" applyFont="1" applyFill="1" applyBorder="1" applyAlignment="1">
      <alignment horizontal="right" vertical="top"/>
    </xf>
    <xf numFmtId="49" fontId="3" fillId="5" borderId="26" xfId="0" applyNumberFormat="1" applyFont="1" applyFill="1" applyBorder="1" applyAlignment="1">
      <alignment horizontal="right"/>
    </xf>
    <xf numFmtId="49" fontId="3" fillId="5" borderId="27" xfId="0" applyNumberFormat="1" applyFont="1" applyFill="1" applyBorder="1" applyAlignment="1">
      <alignment horizontal="right"/>
    </xf>
    <xf numFmtId="49" fontId="3" fillId="5" borderId="28" xfId="0" applyNumberFormat="1" applyFont="1" applyFill="1" applyBorder="1" applyAlignment="1">
      <alignment horizontal="right"/>
    </xf>
    <xf numFmtId="49" fontId="3" fillId="5" borderId="23" xfId="0" applyNumberFormat="1" applyFont="1" applyFill="1" applyBorder="1" applyAlignment="1">
      <alignment horizontal="right"/>
    </xf>
    <xf numFmtId="49" fontId="3" fillId="5" borderId="12" xfId="0" applyNumberFormat="1" applyFont="1" applyFill="1" applyBorder="1" applyAlignment="1">
      <alignment horizontal="right"/>
    </xf>
    <xf numFmtId="49" fontId="3" fillId="5" borderId="11" xfId="0" applyNumberFormat="1" applyFont="1" applyFill="1" applyBorder="1" applyAlignment="1">
      <alignment horizontal="right"/>
    </xf>
    <xf numFmtId="49" fontId="3" fillId="5" borderId="18" xfId="0" applyNumberFormat="1" applyFont="1" applyFill="1" applyBorder="1" applyAlignment="1">
      <alignment horizontal="right"/>
    </xf>
    <xf numFmtId="49" fontId="3" fillId="5" borderId="19" xfId="0" applyNumberFormat="1" applyFont="1" applyFill="1" applyBorder="1" applyAlignment="1">
      <alignment horizontal="right"/>
    </xf>
    <xf numFmtId="49" fontId="3" fillId="5" borderId="15" xfId="0" applyNumberFormat="1" applyFont="1" applyFill="1" applyBorder="1" applyAlignment="1">
      <alignment horizontal="right"/>
    </xf>
    <xf numFmtId="0" fontId="4" fillId="2" borderId="1" xfId="0" applyNumberFormat="1" applyFont="1" applyFill="1" applyBorder="1" applyAlignment="1" applyProtection="1">
      <alignment horizontal="left" vertical="top"/>
    </xf>
    <xf numFmtId="0" fontId="4" fillId="2" borderId="2" xfId="0" applyNumberFormat="1" applyFont="1" applyFill="1" applyBorder="1" applyAlignment="1" applyProtection="1">
      <alignment horizontal="left" vertical="top"/>
    </xf>
    <xf numFmtId="0" fontId="4" fillId="2" borderId="3" xfId="0" applyNumberFormat="1" applyFont="1" applyFill="1" applyBorder="1" applyAlignment="1" applyProtection="1">
      <alignment horizontal="left" vertical="top"/>
    </xf>
    <xf numFmtId="0" fontId="4" fillId="2" borderId="1" xfId="0" applyNumberFormat="1" applyFont="1" applyFill="1" applyBorder="1" applyAlignment="1" applyProtection="1">
      <alignment horizontal="left" vertical="center"/>
      <protection hidden="1"/>
    </xf>
    <xf numFmtId="0" fontId="4" fillId="2" borderId="2" xfId="0" applyNumberFormat="1" applyFont="1" applyFill="1" applyBorder="1" applyAlignment="1" applyProtection="1">
      <alignment horizontal="left" vertical="center"/>
      <protection hidden="1"/>
    </xf>
    <xf numFmtId="0" fontId="4" fillId="2" borderId="3" xfId="0" applyNumberFormat="1" applyFont="1" applyFill="1" applyBorder="1" applyAlignment="1" applyProtection="1">
      <alignment horizontal="left" vertical="center"/>
      <protection hidden="1"/>
    </xf>
    <xf numFmtId="0" fontId="12" fillId="2" borderId="1" xfId="0" applyFont="1" applyFill="1" applyBorder="1" applyAlignment="1" applyProtection="1">
      <alignment horizontal="left" vertical="center"/>
      <protection hidden="1"/>
    </xf>
    <xf numFmtId="0" fontId="12" fillId="2" borderId="2" xfId="0" applyFont="1" applyFill="1" applyBorder="1" applyAlignment="1" applyProtection="1">
      <alignment horizontal="left" vertical="center"/>
      <protection hidden="1"/>
    </xf>
    <xf numFmtId="0" fontId="12" fillId="2" borderId="3" xfId="0" applyFont="1" applyFill="1" applyBorder="1" applyAlignment="1" applyProtection="1">
      <alignment horizontal="left" vertical="center"/>
      <protection hidden="1"/>
    </xf>
    <xf numFmtId="0" fontId="3" fillId="6" borderId="26" xfId="0" applyFont="1" applyFill="1" applyBorder="1" applyAlignment="1" applyProtection="1">
      <alignment horizontal="center" vertical="center" wrapText="1"/>
      <protection hidden="1"/>
    </xf>
    <xf numFmtId="0" fontId="3" fillId="6" borderId="27" xfId="0" applyFont="1" applyFill="1" applyBorder="1" applyAlignment="1" applyProtection="1">
      <alignment horizontal="center" vertical="center" wrapText="1"/>
      <protection hidden="1"/>
    </xf>
    <xf numFmtId="0" fontId="3" fillId="6" borderId="28" xfId="0" applyFont="1" applyFill="1" applyBorder="1" applyAlignment="1" applyProtection="1">
      <alignment horizontal="center" vertical="center" wrapText="1"/>
      <protection hidden="1"/>
    </xf>
    <xf numFmtId="0" fontId="3" fillId="6" borderId="40" xfId="0" applyFont="1" applyFill="1" applyBorder="1" applyAlignment="1" applyProtection="1">
      <alignment horizontal="center" vertical="center" wrapText="1"/>
      <protection hidden="1"/>
    </xf>
    <xf numFmtId="0" fontId="3" fillId="6" borderId="0" xfId="0" applyFont="1" applyFill="1" applyAlignment="1" applyProtection="1">
      <alignment horizontal="center" vertical="center" wrapText="1"/>
      <protection hidden="1"/>
    </xf>
    <xf numFmtId="0" fontId="3" fillId="6" borderId="41" xfId="0" applyFont="1" applyFill="1" applyBorder="1" applyAlignment="1" applyProtection="1">
      <alignment horizontal="center" vertical="center" wrapText="1"/>
      <protection hidden="1"/>
    </xf>
    <xf numFmtId="0" fontId="3" fillId="6" borderId="31" xfId="0" applyFont="1" applyFill="1" applyBorder="1" applyAlignment="1" applyProtection="1">
      <alignment horizontal="center" vertical="center" wrapText="1"/>
      <protection hidden="1"/>
    </xf>
    <xf numFmtId="0" fontId="3" fillId="6" borderId="32" xfId="0" applyFont="1" applyFill="1" applyBorder="1" applyAlignment="1" applyProtection="1">
      <alignment horizontal="center" vertical="center" wrapText="1"/>
      <protection hidden="1"/>
    </xf>
    <xf numFmtId="0" fontId="3" fillId="6" borderId="33" xfId="0" applyFont="1" applyFill="1" applyBorder="1" applyAlignment="1" applyProtection="1">
      <alignment horizontal="center" vertical="center" wrapText="1"/>
      <protection hidden="1"/>
    </xf>
    <xf numFmtId="0" fontId="3" fillId="6" borderId="43" xfId="0" applyFont="1" applyFill="1" applyBorder="1" applyAlignment="1" applyProtection="1">
      <alignment horizontal="center" vertical="center" wrapText="1"/>
      <protection hidden="1"/>
    </xf>
    <xf numFmtId="0" fontId="3" fillId="6" borderId="42" xfId="0" applyFont="1" applyFill="1" applyBorder="1" applyAlignment="1" applyProtection="1">
      <alignment horizontal="center" vertical="center" wrapText="1"/>
      <protection hidden="1"/>
    </xf>
    <xf numFmtId="0" fontId="3" fillId="6" borderId="39" xfId="0" applyFont="1" applyFill="1" applyBorder="1" applyAlignment="1" applyProtection="1">
      <alignment horizontal="center" vertical="center" wrapText="1"/>
      <protection hidden="1"/>
    </xf>
    <xf numFmtId="0" fontId="3" fillId="3" borderId="1" xfId="0" applyFont="1" applyFill="1" applyBorder="1" applyAlignment="1" applyProtection="1">
      <alignment horizontal="left"/>
      <protection hidden="1"/>
    </xf>
    <xf numFmtId="0" fontId="3" fillId="3" borderId="2" xfId="0" applyFont="1" applyFill="1" applyBorder="1" applyAlignment="1" applyProtection="1">
      <alignment horizontal="left"/>
      <protection hidden="1"/>
    </xf>
    <xf numFmtId="0" fontId="3" fillId="3" borderId="3" xfId="0" applyFont="1" applyFill="1" applyBorder="1" applyAlignment="1" applyProtection="1">
      <alignment horizontal="left"/>
      <protection hidden="1"/>
    </xf>
    <xf numFmtId="0" fontId="3" fillId="3" borderId="1" xfId="0" applyFont="1" applyFill="1" applyBorder="1" applyAlignment="1" applyProtection="1">
      <alignment horizontal="center"/>
      <protection hidden="1"/>
    </xf>
    <xf numFmtId="0" fontId="3" fillId="3" borderId="2" xfId="0" applyFont="1" applyFill="1" applyBorder="1" applyAlignment="1" applyProtection="1">
      <alignment horizontal="center"/>
      <protection hidden="1"/>
    </xf>
    <xf numFmtId="0" fontId="3" fillId="3" borderId="3" xfId="0" applyFont="1" applyFill="1" applyBorder="1" applyAlignment="1" applyProtection="1">
      <alignment horizontal="center"/>
      <protection hidden="1"/>
    </xf>
    <xf numFmtId="0" fontId="3" fillId="3" borderId="26" xfId="0" applyFont="1" applyFill="1" applyBorder="1" applyAlignment="1" applyProtection="1">
      <alignment horizontal="left"/>
      <protection hidden="1"/>
    </xf>
    <xf numFmtId="0" fontId="3" fillId="3" borderId="27" xfId="0" applyFont="1" applyFill="1" applyBorder="1" applyAlignment="1" applyProtection="1">
      <alignment horizontal="left"/>
      <protection hidden="1"/>
    </xf>
    <xf numFmtId="0" fontId="3" fillId="6" borderId="26" xfId="0" applyFont="1" applyFill="1" applyBorder="1" applyAlignment="1" applyProtection="1">
      <alignment horizontal="center" vertical="top" wrapText="1"/>
      <protection hidden="1"/>
    </xf>
    <xf numFmtId="0" fontId="3" fillId="6" borderId="27" xfId="0" applyFont="1" applyFill="1" applyBorder="1" applyAlignment="1" applyProtection="1">
      <alignment horizontal="center" vertical="top" wrapText="1"/>
      <protection hidden="1"/>
    </xf>
    <xf numFmtId="0" fontId="3" fillId="6" borderId="28" xfId="0" applyFont="1" applyFill="1" applyBorder="1" applyAlignment="1" applyProtection="1">
      <alignment horizontal="center" vertical="top" wrapText="1"/>
      <protection hidden="1"/>
    </xf>
    <xf numFmtId="0" fontId="3" fillId="6" borderId="40" xfId="0" applyFont="1" applyFill="1" applyBorder="1" applyAlignment="1" applyProtection="1">
      <alignment horizontal="center" vertical="top" wrapText="1"/>
      <protection hidden="1"/>
    </xf>
    <xf numFmtId="0" fontId="3" fillId="6" borderId="0" xfId="0" applyFont="1" applyFill="1" applyAlignment="1" applyProtection="1">
      <alignment horizontal="center" vertical="top" wrapText="1"/>
      <protection hidden="1"/>
    </xf>
    <xf numFmtId="0" fontId="3" fillId="6" borderId="41" xfId="0" applyFont="1" applyFill="1" applyBorder="1" applyAlignment="1" applyProtection="1">
      <alignment horizontal="center" vertical="top" wrapText="1"/>
      <protection hidden="1"/>
    </xf>
    <xf numFmtId="0" fontId="3" fillId="6" borderId="31" xfId="0" applyFont="1" applyFill="1" applyBorder="1" applyAlignment="1" applyProtection="1">
      <alignment horizontal="center" vertical="top" wrapText="1"/>
      <protection hidden="1"/>
    </xf>
    <xf numFmtId="0" fontId="3" fillId="6" borderId="32" xfId="0" applyFont="1" applyFill="1" applyBorder="1" applyAlignment="1" applyProtection="1">
      <alignment horizontal="center" vertical="top" wrapText="1"/>
      <protection hidden="1"/>
    </xf>
    <xf numFmtId="0" fontId="3" fillId="6" borderId="33" xfId="0" applyFont="1" applyFill="1" applyBorder="1" applyAlignment="1" applyProtection="1">
      <alignment horizontal="center" vertical="top" wrapText="1"/>
      <protection hidden="1"/>
    </xf>
    <xf numFmtId="0" fontId="3" fillId="6" borderId="26" xfId="0" applyFont="1" applyFill="1" applyBorder="1" applyAlignment="1" applyProtection="1">
      <alignment horizontal="right" wrapText="1"/>
      <protection hidden="1"/>
    </xf>
    <xf numFmtId="0" fontId="3" fillId="6" borderId="27" xfId="0" applyFont="1" applyFill="1" applyBorder="1" applyAlignment="1" applyProtection="1">
      <alignment horizontal="right"/>
      <protection hidden="1"/>
    </xf>
    <xf numFmtId="0" fontId="3" fillId="6" borderId="28" xfId="0" applyFont="1" applyFill="1" applyBorder="1" applyAlignment="1" applyProtection="1">
      <alignment horizontal="right"/>
      <protection hidden="1"/>
    </xf>
    <xf numFmtId="0" fontId="3" fillId="6" borderId="31" xfId="0" applyFont="1" applyFill="1" applyBorder="1" applyAlignment="1" applyProtection="1">
      <alignment horizontal="right"/>
      <protection hidden="1"/>
    </xf>
    <xf numFmtId="0" fontId="3" fillId="6" borderId="32" xfId="0" applyFont="1" applyFill="1" applyBorder="1" applyAlignment="1" applyProtection="1">
      <alignment horizontal="right"/>
      <protection hidden="1"/>
    </xf>
    <xf numFmtId="0" fontId="3" fillId="2" borderId="1" xfId="0" applyFont="1" applyFill="1" applyBorder="1" applyAlignment="1" applyProtection="1">
      <alignment horizontal="center" vertical="center"/>
      <protection hidden="1"/>
    </xf>
    <xf numFmtId="0" fontId="3" fillId="2" borderId="2" xfId="0" applyFont="1" applyFill="1" applyBorder="1" applyAlignment="1" applyProtection="1">
      <alignment horizontal="center" vertical="center"/>
      <protection hidden="1"/>
    </xf>
    <xf numFmtId="0" fontId="3" fillId="2" borderId="3" xfId="0" applyFont="1" applyFill="1" applyBorder="1" applyAlignment="1" applyProtection="1">
      <alignment horizontal="center" vertical="center"/>
      <protection hidden="1"/>
    </xf>
    <xf numFmtId="0" fontId="0" fillId="0" borderId="0" xfId="0" applyAlignment="1" applyProtection="1">
      <alignment horizontal="right" vertical="center"/>
      <protection hidden="1"/>
    </xf>
  </cellXfs>
  <cellStyles count="3">
    <cellStyle name="Hyperlink" xfId="2" builtinId="8"/>
    <cellStyle name="Normal" xfId="0" builtinId="0"/>
    <cellStyle name="Normal 2" xfId="1" xr:uid="{B93AAD00-64F7-48B8-815A-24083DB6BD7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1400"/>
              <a:t>Injector Scaling</a:t>
            </a:r>
          </a:p>
        </c:rich>
      </c:tx>
      <c:overlay val="0"/>
    </c:title>
    <c:autoTitleDeleted val="0"/>
    <c:plotArea>
      <c:layout/>
      <c:scatterChart>
        <c:scatterStyle val="smoothMarker"/>
        <c:varyColors val="0"/>
        <c:ser>
          <c:idx val="0"/>
          <c:order val="0"/>
          <c:tx>
            <c:strRef>
              <c:f>'Generic ECU'!$G$14</c:f>
              <c:strCache>
                <c:ptCount val="1"/>
                <c:pt idx="0">
                  <c:v>Scale</c:v>
                </c:pt>
              </c:strCache>
            </c:strRef>
          </c:tx>
          <c:marker>
            <c:symbol val="none"/>
          </c:marker>
          <c:xVal>
            <c:numRef>
              <c:f>'Generic ECU'!$F$15:$F$22</c:f>
              <c:numCache>
                <c:formatCode>0.0</c:formatCode>
                <c:ptCount val="8"/>
                <c:pt idx="0">
                  <c:v>2.5</c:v>
                </c:pt>
                <c:pt idx="1">
                  <c:v>3</c:v>
                </c:pt>
                <c:pt idx="2">
                  <c:v>3.5</c:v>
                </c:pt>
                <c:pt idx="3">
                  <c:v>4</c:v>
                </c:pt>
                <c:pt idx="4">
                  <c:v>4.5</c:v>
                </c:pt>
                <c:pt idx="5">
                  <c:v>5</c:v>
                </c:pt>
                <c:pt idx="6">
                  <c:v>5.5</c:v>
                </c:pt>
                <c:pt idx="7">
                  <c:v>6</c:v>
                </c:pt>
              </c:numCache>
            </c:numRef>
          </c:xVal>
          <c:yVal>
            <c:numRef>
              <c:f>'Generic ECU'!$G$15:$G$22</c:f>
              <c:numCache>
                <c:formatCode>0</c:formatCode>
                <c:ptCount val="8"/>
                <c:pt idx="0">
                  <c:v>1278.7425000000001</c:v>
                </c:pt>
                <c:pt idx="1">
                  <c:v>1424.4590000000001</c:v>
                </c:pt>
                <c:pt idx="2">
                  <c:v>1554.1617499999998</c:v>
                </c:pt>
                <c:pt idx="3">
                  <c:v>1684.7833499999999</c:v>
                </c:pt>
                <c:pt idx="4">
                  <c:v>1831.3738499999999</c:v>
                </c:pt>
                <c:pt idx="5">
                  <c:v>1919.7053499999997</c:v>
                </c:pt>
                <c:pt idx="6">
                  <c:v>2041.9307999999999</c:v>
                </c:pt>
                <c:pt idx="7">
                  <c:v>2136.5125499999999</c:v>
                </c:pt>
              </c:numCache>
            </c:numRef>
          </c:yVal>
          <c:smooth val="1"/>
          <c:extLst>
            <c:ext xmlns:c16="http://schemas.microsoft.com/office/drawing/2014/chart" uri="{C3380CC4-5D6E-409C-BE32-E72D297353CC}">
              <c16:uniqueId val="{00000000-6DFA-4AFF-9A12-B89C3EE0B542}"/>
            </c:ext>
          </c:extLst>
        </c:ser>
        <c:dLbls>
          <c:showLegendKey val="0"/>
          <c:showVal val="0"/>
          <c:showCatName val="0"/>
          <c:showSerName val="0"/>
          <c:showPercent val="0"/>
          <c:showBubbleSize val="0"/>
        </c:dLbls>
        <c:axId val="170552704"/>
        <c:axId val="170571264"/>
      </c:scatterChart>
      <c:valAx>
        <c:axId val="170552704"/>
        <c:scaling>
          <c:orientation val="minMax"/>
        </c:scaling>
        <c:delete val="0"/>
        <c:axPos val="b"/>
        <c:majorGridlines/>
        <c:title>
          <c:tx>
            <c:strRef>
              <c:f>'Generic ECU'!$F$14</c:f>
              <c:strCache>
                <c:ptCount val="1"/>
                <c:pt idx="0">
                  <c:v>bar</c:v>
                </c:pt>
              </c:strCache>
            </c:strRef>
          </c:tx>
          <c:overlay val="0"/>
          <c:txPr>
            <a:bodyPr/>
            <a:lstStyle/>
            <a:p>
              <a:pPr>
                <a:defRPr/>
              </a:pPr>
              <a:endParaRPr lang="en-US"/>
            </a:p>
          </c:txPr>
        </c:title>
        <c:numFmt formatCode="0.0" sourceLinked="1"/>
        <c:majorTickMark val="out"/>
        <c:minorTickMark val="none"/>
        <c:tickLblPos val="nextTo"/>
        <c:crossAx val="170571264"/>
        <c:crosses val="autoZero"/>
        <c:crossBetween val="midCat"/>
      </c:valAx>
      <c:valAx>
        <c:axId val="170571264"/>
        <c:scaling>
          <c:orientation val="minMax"/>
        </c:scaling>
        <c:delete val="0"/>
        <c:axPos val="l"/>
        <c:majorGridlines/>
        <c:title>
          <c:tx>
            <c:strRef>
              <c:f>'Generic ECU'!$H$15:$H$22</c:f>
              <c:strCache>
                <c:ptCount val="8"/>
                <c:pt idx="0">
                  <c:v>cc/min  at 25°C</c:v>
                </c:pt>
              </c:strCache>
            </c:strRef>
          </c:tx>
          <c:overlay val="0"/>
          <c:txPr>
            <a:bodyPr rot="-5400000" vert="horz"/>
            <a:lstStyle/>
            <a:p>
              <a:pPr>
                <a:defRPr/>
              </a:pPr>
              <a:endParaRPr lang="en-US"/>
            </a:p>
          </c:txPr>
        </c:title>
        <c:numFmt formatCode="0" sourceLinked="1"/>
        <c:majorTickMark val="out"/>
        <c:minorTickMark val="none"/>
        <c:tickLblPos val="nextTo"/>
        <c:crossAx val="170552704"/>
        <c:crosses val="autoZero"/>
        <c:crossBetween val="midCat"/>
      </c:valAx>
    </c:plotArea>
    <c:legend>
      <c:legendPos val="r"/>
      <c:overlay val="0"/>
    </c:legend>
    <c:plotVisOnly val="1"/>
    <c:dispBlanksAs val="gap"/>
    <c:showDLblsOverMax val="0"/>
  </c:chart>
  <c:printSettings>
    <c:headerFooter/>
    <c:pageMargins b="0.75000000000000466" l="0.70000000000000062" r="0.70000000000000062" t="0.750000000000004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a:t>Short Pulse MULTIPLIER</a:t>
            </a:r>
          </a:p>
        </c:rich>
      </c:tx>
      <c:overlay val="1"/>
    </c:title>
    <c:autoTitleDeleted val="0"/>
    <c:plotArea>
      <c:layout>
        <c:manualLayout>
          <c:layoutTarget val="inner"/>
          <c:xMode val="edge"/>
          <c:yMode val="edge"/>
          <c:x val="9.8694598659039734E-2"/>
          <c:y val="0.10729136307003678"/>
          <c:w val="0.77443625998363108"/>
          <c:h val="0.76517945114218355"/>
        </c:manualLayout>
      </c:layout>
      <c:scatterChart>
        <c:scatterStyle val="smoothMarker"/>
        <c:varyColors val="0"/>
        <c:ser>
          <c:idx val="0"/>
          <c:order val="0"/>
          <c:tx>
            <c:strRef>
              <c:f>'Nissan GTR EcuTek'!$F$63</c:f>
              <c:strCache>
                <c:ptCount val="1"/>
                <c:pt idx="0">
                  <c:v>2.5</c:v>
                </c:pt>
              </c:strCache>
            </c:strRef>
          </c:tx>
          <c:marker>
            <c:symbol val="none"/>
          </c:marker>
          <c:xVal>
            <c:numRef>
              <c:f>'Nissan GTR EcuTek'!$G$62:$V$62</c:f>
              <c:numCache>
                <c:formatCode>0.000</c:formatCode>
                <c:ptCount val="16"/>
                <c:pt idx="0">
                  <c:v>0.02</c:v>
                </c:pt>
                <c:pt idx="1">
                  <c:v>0.09</c:v>
                </c:pt>
                <c:pt idx="2">
                  <c:v>0.16</c:v>
                </c:pt>
                <c:pt idx="3">
                  <c:v>0.23</c:v>
                </c:pt>
                <c:pt idx="4">
                  <c:v>0.3</c:v>
                </c:pt>
                <c:pt idx="5">
                  <c:v>0.37</c:v>
                </c:pt>
                <c:pt idx="6">
                  <c:v>0.44</c:v>
                </c:pt>
                <c:pt idx="7">
                  <c:v>0.51</c:v>
                </c:pt>
                <c:pt idx="8">
                  <c:v>0.57999999999999996</c:v>
                </c:pt>
                <c:pt idx="9">
                  <c:v>0.65</c:v>
                </c:pt>
                <c:pt idx="10">
                  <c:v>0.72</c:v>
                </c:pt>
                <c:pt idx="11">
                  <c:v>0.79</c:v>
                </c:pt>
                <c:pt idx="12">
                  <c:v>0.86</c:v>
                </c:pt>
                <c:pt idx="13">
                  <c:v>0.93</c:v>
                </c:pt>
                <c:pt idx="14">
                  <c:v>1</c:v>
                </c:pt>
                <c:pt idx="15">
                  <c:v>2</c:v>
                </c:pt>
              </c:numCache>
            </c:numRef>
          </c:xVal>
          <c:yVal>
            <c:numRef>
              <c:f>'Nissan GTR EcuTek'!$G$63:$V$63</c:f>
              <c:numCache>
                <c:formatCode>0</c:formatCode>
                <c:ptCount val="16"/>
                <c:pt idx="0">
                  <c:v>146.09019607843135</c:v>
                </c:pt>
                <c:pt idx="1">
                  <c:v>127.82128851540614</c:v>
                </c:pt>
                <c:pt idx="2">
                  <c:v>114.30221934927815</c:v>
                </c:pt>
                <c:pt idx="3">
                  <c:v>104.91006248653305</c:v>
                </c:pt>
                <c:pt idx="4">
                  <c:v>103.59051928463694</c:v>
                </c:pt>
                <c:pt idx="5">
                  <c:v>103.59051928463694</c:v>
                </c:pt>
                <c:pt idx="6">
                  <c:v>103.59051928463694</c:v>
                </c:pt>
                <c:pt idx="7">
                  <c:v>103.59051928463694</c:v>
                </c:pt>
                <c:pt idx="8">
                  <c:v>103.59051928463694</c:v>
                </c:pt>
                <c:pt idx="9">
                  <c:v>103.59051928463694</c:v>
                </c:pt>
                <c:pt idx="10">
                  <c:v>103.59051928463694</c:v>
                </c:pt>
                <c:pt idx="11">
                  <c:v>103.59051928463694</c:v>
                </c:pt>
                <c:pt idx="12">
                  <c:v>103.30889894419306</c:v>
                </c:pt>
                <c:pt idx="13">
                  <c:v>100.92492997198889</c:v>
                </c:pt>
                <c:pt idx="14">
                  <c:v>100</c:v>
                </c:pt>
                <c:pt idx="15">
                  <c:v>100</c:v>
                </c:pt>
              </c:numCache>
            </c:numRef>
          </c:yVal>
          <c:smooth val="1"/>
          <c:extLst>
            <c:ext xmlns:c16="http://schemas.microsoft.com/office/drawing/2014/chart" uri="{C3380CC4-5D6E-409C-BE32-E72D297353CC}">
              <c16:uniqueId val="{00000000-4FE1-4822-86B9-C7073FAFF04A}"/>
            </c:ext>
          </c:extLst>
        </c:ser>
        <c:ser>
          <c:idx val="1"/>
          <c:order val="1"/>
          <c:tx>
            <c:strRef>
              <c:f>'Nissan GTR EcuTek'!$F$64</c:f>
              <c:strCache>
                <c:ptCount val="1"/>
                <c:pt idx="0">
                  <c:v>3.0</c:v>
                </c:pt>
              </c:strCache>
            </c:strRef>
          </c:tx>
          <c:marker>
            <c:symbol val="none"/>
          </c:marker>
          <c:xVal>
            <c:numRef>
              <c:f>'Nissan GTR EcuTek'!$G$62:$V$62</c:f>
              <c:numCache>
                <c:formatCode>0.000</c:formatCode>
                <c:ptCount val="16"/>
                <c:pt idx="0">
                  <c:v>0.02</c:v>
                </c:pt>
                <c:pt idx="1">
                  <c:v>0.09</c:v>
                </c:pt>
                <c:pt idx="2">
                  <c:v>0.16</c:v>
                </c:pt>
                <c:pt idx="3">
                  <c:v>0.23</c:v>
                </c:pt>
                <c:pt idx="4">
                  <c:v>0.3</c:v>
                </c:pt>
                <c:pt idx="5">
                  <c:v>0.37</c:v>
                </c:pt>
                <c:pt idx="6">
                  <c:v>0.44</c:v>
                </c:pt>
                <c:pt idx="7">
                  <c:v>0.51</c:v>
                </c:pt>
                <c:pt idx="8">
                  <c:v>0.57999999999999996</c:v>
                </c:pt>
                <c:pt idx="9">
                  <c:v>0.65</c:v>
                </c:pt>
                <c:pt idx="10">
                  <c:v>0.72</c:v>
                </c:pt>
                <c:pt idx="11">
                  <c:v>0.79</c:v>
                </c:pt>
                <c:pt idx="12">
                  <c:v>0.86</c:v>
                </c:pt>
                <c:pt idx="13">
                  <c:v>0.93</c:v>
                </c:pt>
                <c:pt idx="14">
                  <c:v>1</c:v>
                </c:pt>
                <c:pt idx="15">
                  <c:v>2</c:v>
                </c:pt>
              </c:numCache>
            </c:numRef>
          </c:xVal>
          <c:yVal>
            <c:numRef>
              <c:f>'Nissan GTR EcuTek'!$G$64:$V$64</c:f>
              <c:numCache>
                <c:formatCode>0</c:formatCode>
                <c:ptCount val="16"/>
                <c:pt idx="0">
                  <c:v>174.13039215686277</c:v>
                </c:pt>
                <c:pt idx="1">
                  <c:v>145.53795518207286</c:v>
                </c:pt>
                <c:pt idx="2">
                  <c:v>124.2480392156863</c:v>
                </c:pt>
                <c:pt idx="3">
                  <c:v>109.31456582633055</c:v>
                </c:pt>
                <c:pt idx="4">
                  <c:v>105.14929971988789</c:v>
                </c:pt>
                <c:pt idx="5">
                  <c:v>105.14929971988789</c:v>
                </c:pt>
                <c:pt idx="6">
                  <c:v>105.14929971988789</c:v>
                </c:pt>
                <c:pt idx="7">
                  <c:v>105.14929971988789</c:v>
                </c:pt>
                <c:pt idx="8">
                  <c:v>105.14929971988789</c:v>
                </c:pt>
                <c:pt idx="9">
                  <c:v>105.14929971988789</c:v>
                </c:pt>
                <c:pt idx="10">
                  <c:v>105.14929971988789</c:v>
                </c:pt>
                <c:pt idx="11">
                  <c:v>105.14929971988789</c:v>
                </c:pt>
                <c:pt idx="12">
                  <c:v>104.85028011204486</c:v>
                </c:pt>
                <c:pt idx="13">
                  <c:v>101.44691876750699</c:v>
                </c:pt>
                <c:pt idx="14">
                  <c:v>100</c:v>
                </c:pt>
                <c:pt idx="15">
                  <c:v>100</c:v>
                </c:pt>
              </c:numCache>
            </c:numRef>
          </c:yVal>
          <c:smooth val="1"/>
          <c:extLst>
            <c:ext xmlns:c16="http://schemas.microsoft.com/office/drawing/2014/chart" uri="{C3380CC4-5D6E-409C-BE32-E72D297353CC}">
              <c16:uniqueId val="{00000001-4FE1-4822-86B9-C7073FAFF04A}"/>
            </c:ext>
          </c:extLst>
        </c:ser>
        <c:ser>
          <c:idx val="2"/>
          <c:order val="2"/>
          <c:tx>
            <c:strRef>
              <c:f>'Nissan GTR EcuTek'!$F$65</c:f>
              <c:strCache>
                <c:ptCount val="1"/>
                <c:pt idx="0">
                  <c:v>3.5</c:v>
                </c:pt>
              </c:strCache>
            </c:strRef>
          </c:tx>
          <c:marker>
            <c:symbol val="none"/>
          </c:marker>
          <c:xVal>
            <c:numRef>
              <c:f>'Nissan GTR EcuTek'!$G$62:$V$62</c:f>
              <c:numCache>
                <c:formatCode>0.000</c:formatCode>
                <c:ptCount val="16"/>
                <c:pt idx="0">
                  <c:v>0.02</c:v>
                </c:pt>
                <c:pt idx="1">
                  <c:v>0.09</c:v>
                </c:pt>
                <c:pt idx="2">
                  <c:v>0.16</c:v>
                </c:pt>
                <c:pt idx="3">
                  <c:v>0.23</c:v>
                </c:pt>
                <c:pt idx="4">
                  <c:v>0.3</c:v>
                </c:pt>
                <c:pt idx="5">
                  <c:v>0.37</c:v>
                </c:pt>
                <c:pt idx="6">
                  <c:v>0.44</c:v>
                </c:pt>
                <c:pt idx="7">
                  <c:v>0.51</c:v>
                </c:pt>
                <c:pt idx="8">
                  <c:v>0.57999999999999996</c:v>
                </c:pt>
                <c:pt idx="9">
                  <c:v>0.65</c:v>
                </c:pt>
                <c:pt idx="10">
                  <c:v>0.72</c:v>
                </c:pt>
                <c:pt idx="11">
                  <c:v>0.79</c:v>
                </c:pt>
                <c:pt idx="12">
                  <c:v>0.86</c:v>
                </c:pt>
                <c:pt idx="13">
                  <c:v>0.93</c:v>
                </c:pt>
                <c:pt idx="14">
                  <c:v>1</c:v>
                </c:pt>
                <c:pt idx="15">
                  <c:v>2</c:v>
                </c:pt>
              </c:numCache>
            </c:numRef>
          </c:xVal>
          <c:yVal>
            <c:numRef>
              <c:f>'Nissan GTR EcuTek'!$G$65:$V$65</c:f>
              <c:numCache>
                <c:formatCode>0</c:formatCode>
                <c:ptCount val="16"/>
                <c:pt idx="0">
                  <c:v>180.50849673202615</c:v>
                </c:pt>
                <c:pt idx="1">
                  <c:v>149.55541549953315</c:v>
                </c:pt>
                <c:pt idx="2">
                  <c:v>126.49265962795374</c:v>
                </c:pt>
                <c:pt idx="3">
                  <c:v>110.29923866982689</c:v>
                </c:pt>
                <c:pt idx="4">
                  <c:v>105.52907419377999</c:v>
                </c:pt>
                <c:pt idx="5">
                  <c:v>105.52907419377999</c:v>
                </c:pt>
                <c:pt idx="6">
                  <c:v>105.52907419377999</c:v>
                </c:pt>
                <c:pt idx="7">
                  <c:v>105.52907419377999</c:v>
                </c:pt>
                <c:pt idx="8">
                  <c:v>105.52907419377999</c:v>
                </c:pt>
                <c:pt idx="9">
                  <c:v>105.52907419377999</c:v>
                </c:pt>
                <c:pt idx="10">
                  <c:v>105.52907419377999</c:v>
                </c:pt>
                <c:pt idx="11">
                  <c:v>105.52907419377999</c:v>
                </c:pt>
                <c:pt idx="12">
                  <c:v>105.21509732097962</c:v>
                </c:pt>
                <c:pt idx="13">
                  <c:v>101.56055088702152</c:v>
                </c:pt>
                <c:pt idx="14">
                  <c:v>100</c:v>
                </c:pt>
                <c:pt idx="15">
                  <c:v>100</c:v>
                </c:pt>
              </c:numCache>
            </c:numRef>
          </c:yVal>
          <c:smooth val="1"/>
          <c:extLst>
            <c:ext xmlns:c16="http://schemas.microsoft.com/office/drawing/2014/chart" uri="{C3380CC4-5D6E-409C-BE32-E72D297353CC}">
              <c16:uniqueId val="{00000002-4FE1-4822-86B9-C7073FAFF04A}"/>
            </c:ext>
          </c:extLst>
        </c:ser>
        <c:ser>
          <c:idx val="3"/>
          <c:order val="3"/>
          <c:tx>
            <c:strRef>
              <c:f>'Nissan GTR EcuTek'!$F$66</c:f>
              <c:strCache>
                <c:ptCount val="1"/>
                <c:pt idx="0">
                  <c:v>4.0</c:v>
                </c:pt>
              </c:strCache>
            </c:strRef>
          </c:tx>
          <c:marker>
            <c:symbol val="none"/>
          </c:marker>
          <c:xVal>
            <c:numRef>
              <c:f>'Nissan GTR EcuTek'!$G$62:$V$62</c:f>
              <c:numCache>
                <c:formatCode>0.000</c:formatCode>
                <c:ptCount val="16"/>
                <c:pt idx="0">
                  <c:v>0.02</c:v>
                </c:pt>
                <c:pt idx="1">
                  <c:v>0.09</c:v>
                </c:pt>
                <c:pt idx="2">
                  <c:v>0.16</c:v>
                </c:pt>
                <c:pt idx="3">
                  <c:v>0.23</c:v>
                </c:pt>
                <c:pt idx="4">
                  <c:v>0.3</c:v>
                </c:pt>
                <c:pt idx="5">
                  <c:v>0.37</c:v>
                </c:pt>
                <c:pt idx="6">
                  <c:v>0.44</c:v>
                </c:pt>
                <c:pt idx="7">
                  <c:v>0.51</c:v>
                </c:pt>
                <c:pt idx="8">
                  <c:v>0.57999999999999996</c:v>
                </c:pt>
                <c:pt idx="9">
                  <c:v>0.65</c:v>
                </c:pt>
                <c:pt idx="10">
                  <c:v>0.72</c:v>
                </c:pt>
                <c:pt idx="11">
                  <c:v>0.79</c:v>
                </c:pt>
                <c:pt idx="12">
                  <c:v>0.86</c:v>
                </c:pt>
                <c:pt idx="13">
                  <c:v>0.93</c:v>
                </c:pt>
                <c:pt idx="14">
                  <c:v>1</c:v>
                </c:pt>
                <c:pt idx="15">
                  <c:v>2</c:v>
                </c:pt>
              </c:numCache>
            </c:numRef>
          </c:xVal>
          <c:yVal>
            <c:numRef>
              <c:f>'Nissan GTR EcuTek'!$G$66:$V$66</c:f>
              <c:numCache>
                <c:formatCode>0</c:formatCode>
                <c:ptCount val="16"/>
                <c:pt idx="0">
                  <c:v>136.11176470588242</c:v>
                </c:pt>
                <c:pt idx="1">
                  <c:v>121.42058823529418</c:v>
                </c:pt>
                <c:pt idx="2">
                  <c:v>110.61176470588241</c:v>
                </c:pt>
                <c:pt idx="3">
                  <c:v>103.17058823529416</c:v>
                </c:pt>
                <c:pt idx="4">
                  <c:v>103.11176470588239</c:v>
                </c:pt>
                <c:pt idx="5">
                  <c:v>103.11176470588239</c:v>
                </c:pt>
                <c:pt idx="6">
                  <c:v>103.11176470588239</c:v>
                </c:pt>
                <c:pt idx="7">
                  <c:v>103.11176470588239</c:v>
                </c:pt>
                <c:pt idx="8">
                  <c:v>103.11176470588239</c:v>
                </c:pt>
                <c:pt idx="9">
                  <c:v>103.11176470588239</c:v>
                </c:pt>
                <c:pt idx="10">
                  <c:v>103.11176470588239</c:v>
                </c:pt>
                <c:pt idx="11">
                  <c:v>103.11176470588239</c:v>
                </c:pt>
                <c:pt idx="12">
                  <c:v>102.81764705882352</c:v>
                </c:pt>
                <c:pt idx="13">
                  <c:v>100.74411764705886</c:v>
                </c:pt>
                <c:pt idx="14">
                  <c:v>100</c:v>
                </c:pt>
                <c:pt idx="15">
                  <c:v>100</c:v>
                </c:pt>
              </c:numCache>
            </c:numRef>
          </c:yVal>
          <c:smooth val="1"/>
          <c:extLst>
            <c:ext xmlns:c16="http://schemas.microsoft.com/office/drawing/2014/chart" uri="{C3380CC4-5D6E-409C-BE32-E72D297353CC}">
              <c16:uniqueId val="{00000003-4FE1-4822-86B9-C7073FAFF04A}"/>
            </c:ext>
          </c:extLst>
        </c:ser>
        <c:ser>
          <c:idx val="4"/>
          <c:order val="4"/>
          <c:tx>
            <c:strRef>
              <c:f>'Nissan GTR EcuTek'!$F$67</c:f>
              <c:strCache>
                <c:ptCount val="1"/>
                <c:pt idx="0">
                  <c:v>4.5</c:v>
                </c:pt>
              </c:strCache>
            </c:strRef>
          </c:tx>
          <c:marker>
            <c:symbol val="none"/>
          </c:marker>
          <c:xVal>
            <c:numRef>
              <c:f>'Nissan GTR EcuTek'!$G$62:$V$62</c:f>
              <c:numCache>
                <c:formatCode>0.000</c:formatCode>
                <c:ptCount val="16"/>
                <c:pt idx="0">
                  <c:v>0.02</c:v>
                </c:pt>
                <c:pt idx="1">
                  <c:v>0.09</c:v>
                </c:pt>
                <c:pt idx="2">
                  <c:v>0.16</c:v>
                </c:pt>
                <c:pt idx="3">
                  <c:v>0.23</c:v>
                </c:pt>
                <c:pt idx="4">
                  <c:v>0.3</c:v>
                </c:pt>
                <c:pt idx="5">
                  <c:v>0.37</c:v>
                </c:pt>
                <c:pt idx="6">
                  <c:v>0.44</c:v>
                </c:pt>
                <c:pt idx="7">
                  <c:v>0.51</c:v>
                </c:pt>
                <c:pt idx="8">
                  <c:v>0.57999999999999996</c:v>
                </c:pt>
                <c:pt idx="9">
                  <c:v>0.65</c:v>
                </c:pt>
                <c:pt idx="10">
                  <c:v>0.72</c:v>
                </c:pt>
                <c:pt idx="11">
                  <c:v>0.79</c:v>
                </c:pt>
                <c:pt idx="12">
                  <c:v>0.86</c:v>
                </c:pt>
                <c:pt idx="13">
                  <c:v>0.93</c:v>
                </c:pt>
                <c:pt idx="14">
                  <c:v>1</c:v>
                </c:pt>
                <c:pt idx="15">
                  <c:v>2</c:v>
                </c:pt>
              </c:numCache>
            </c:numRef>
          </c:xVal>
          <c:yVal>
            <c:numRef>
              <c:f>'Nissan GTR EcuTek'!$G$67:$V$67</c:f>
              <c:numCache>
                <c:formatCode>0</c:formatCode>
                <c:ptCount val="16"/>
                <c:pt idx="0">
                  <c:v>148.32450980392159</c:v>
                </c:pt>
                <c:pt idx="1">
                  <c:v>129.02619047619049</c:v>
                </c:pt>
                <c:pt idx="2">
                  <c:v>114.76924154277097</c:v>
                </c:pt>
                <c:pt idx="3">
                  <c:v>104.89039000215472</c:v>
                </c:pt>
                <c:pt idx="4">
                  <c:v>103.8783236371471</c:v>
                </c:pt>
                <c:pt idx="5">
                  <c:v>103.8783236371471</c:v>
                </c:pt>
                <c:pt idx="6">
                  <c:v>103.8783236371471</c:v>
                </c:pt>
                <c:pt idx="7">
                  <c:v>103.8783236371471</c:v>
                </c:pt>
                <c:pt idx="8">
                  <c:v>103.8783236371471</c:v>
                </c:pt>
                <c:pt idx="9">
                  <c:v>103.8783236371471</c:v>
                </c:pt>
                <c:pt idx="10">
                  <c:v>103.8783236371471</c:v>
                </c:pt>
                <c:pt idx="11">
                  <c:v>103.8783236371471</c:v>
                </c:pt>
                <c:pt idx="12">
                  <c:v>103.55506356388702</c:v>
                </c:pt>
                <c:pt idx="13">
                  <c:v>100.9771708683474</c:v>
                </c:pt>
                <c:pt idx="14">
                  <c:v>100</c:v>
                </c:pt>
                <c:pt idx="15">
                  <c:v>100</c:v>
                </c:pt>
              </c:numCache>
            </c:numRef>
          </c:yVal>
          <c:smooth val="1"/>
          <c:extLst>
            <c:ext xmlns:c16="http://schemas.microsoft.com/office/drawing/2014/chart" uri="{C3380CC4-5D6E-409C-BE32-E72D297353CC}">
              <c16:uniqueId val="{00000004-4FE1-4822-86B9-C7073FAFF04A}"/>
            </c:ext>
          </c:extLst>
        </c:ser>
        <c:ser>
          <c:idx val="5"/>
          <c:order val="5"/>
          <c:tx>
            <c:strRef>
              <c:f>'Nissan GTR EcuTek'!$F$68</c:f>
              <c:strCache>
                <c:ptCount val="1"/>
                <c:pt idx="0">
                  <c:v>5.0</c:v>
                </c:pt>
              </c:strCache>
            </c:strRef>
          </c:tx>
          <c:marker>
            <c:symbol val="none"/>
          </c:marker>
          <c:xVal>
            <c:numRef>
              <c:f>'Nissan GTR EcuTek'!$G$62:$V$62</c:f>
              <c:numCache>
                <c:formatCode>0.000</c:formatCode>
                <c:ptCount val="16"/>
                <c:pt idx="0">
                  <c:v>0.02</c:v>
                </c:pt>
                <c:pt idx="1">
                  <c:v>0.09</c:v>
                </c:pt>
                <c:pt idx="2">
                  <c:v>0.16</c:v>
                </c:pt>
                <c:pt idx="3">
                  <c:v>0.23</c:v>
                </c:pt>
                <c:pt idx="4">
                  <c:v>0.3</c:v>
                </c:pt>
                <c:pt idx="5">
                  <c:v>0.37</c:v>
                </c:pt>
                <c:pt idx="6">
                  <c:v>0.44</c:v>
                </c:pt>
                <c:pt idx="7">
                  <c:v>0.51</c:v>
                </c:pt>
                <c:pt idx="8">
                  <c:v>0.57999999999999996</c:v>
                </c:pt>
                <c:pt idx="9">
                  <c:v>0.65</c:v>
                </c:pt>
                <c:pt idx="10">
                  <c:v>0.72</c:v>
                </c:pt>
                <c:pt idx="11">
                  <c:v>0.79</c:v>
                </c:pt>
                <c:pt idx="12">
                  <c:v>0.86</c:v>
                </c:pt>
                <c:pt idx="13">
                  <c:v>0.93</c:v>
                </c:pt>
                <c:pt idx="14">
                  <c:v>1</c:v>
                </c:pt>
                <c:pt idx="15">
                  <c:v>2</c:v>
                </c:pt>
              </c:numCache>
            </c:numRef>
          </c:xVal>
          <c:yVal>
            <c:numRef>
              <c:f>'Nissan GTR EcuTek'!$G$68:$V$68</c:f>
              <c:numCache>
                <c:formatCode>0</c:formatCode>
                <c:ptCount val="16"/>
                <c:pt idx="0">
                  <c:v>103.43921568627451</c:v>
                </c:pt>
                <c:pt idx="1">
                  <c:v>102.04005602240896</c:v>
                </c:pt>
                <c:pt idx="2">
                  <c:v>101.01064425770309</c:v>
                </c:pt>
                <c:pt idx="3">
                  <c:v>100.30196078431374</c:v>
                </c:pt>
                <c:pt idx="4">
                  <c:v>100.29635854341737</c:v>
                </c:pt>
                <c:pt idx="5">
                  <c:v>100.29635854341737</c:v>
                </c:pt>
                <c:pt idx="6">
                  <c:v>100.29635854341737</c:v>
                </c:pt>
                <c:pt idx="7">
                  <c:v>100.29635854341737</c:v>
                </c:pt>
                <c:pt idx="8">
                  <c:v>100.29635854341737</c:v>
                </c:pt>
                <c:pt idx="9">
                  <c:v>100.29635854341737</c:v>
                </c:pt>
                <c:pt idx="10">
                  <c:v>100.29635854341737</c:v>
                </c:pt>
                <c:pt idx="11">
                  <c:v>100.29635854341737</c:v>
                </c:pt>
                <c:pt idx="12">
                  <c:v>100.26834733893558</c:v>
                </c:pt>
                <c:pt idx="13">
                  <c:v>100.07086834733894</c:v>
                </c:pt>
                <c:pt idx="14">
                  <c:v>100</c:v>
                </c:pt>
                <c:pt idx="15">
                  <c:v>100</c:v>
                </c:pt>
              </c:numCache>
            </c:numRef>
          </c:yVal>
          <c:smooth val="1"/>
          <c:extLst>
            <c:ext xmlns:c16="http://schemas.microsoft.com/office/drawing/2014/chart" uri="{C3380CC4-5D6E-409C-BE32-E72D297353CC}">
              <c16:uniqueId val="{00000005-4FE1-4822-86B9-C7073FAFF04A}"/>
            </c:ext>
          </c:extLst>
        </c:ser>
        <c:ser>
          <c:idx val="6"/>
          <c:order val="6"/>
          <c:tx>
            <c:strRef>
              <c:f>'Nissan GTR EcuTek'!$F$69</c:f>
              <c:strCache>
                <c:ptCount val="1"/>
                <c:pt idx="0">
                  <c:v>5.5</c:v>
                </c:pt>
              </c:strCache>
            </c:strRef>
          </c:tx>
          <c:marker>
            <c:symbol val="none"/>
          </c:marker>
          <c:xVal>
            <c:numRef>
              <c:f>'Nissan GTR EcuTek'!$G$62:$V$62</c:f>
              <c:numCache>
                <c:formatCode>0.000</c:formatCode>
                <c:ptCount val="16"/>
                <c:pt idx="0">
                  <c:v>0.02</c:v>
                </c:pt>
                <c:pt idx="1">
                  <c:v>0.09</c:v>
                </c:pt>
                <c:pt idx="2">
                  <c:v>0.16</c:v>
                </c:pt>
                <c:pt idx="3">
                  <c:v>0.23</c:v>
                </c:pt>
                <c:pt idx="4">
                  <c:v>0.3</c:v>
                </c:pt>
                <c:pt idx="5">
                  <c:v>0.37</c:v>
                </c:pt>
                <c:pt idx="6">
                  <c:v>0.44</c:v>
                </c:pt>
                <c:pt idx="7">
                  <c:v>0.51</c:v>
                </c:pt>
                <c:pt idx="8">
                  <c:v>0.57999999999999996</c:v>
                </c:pt>
                <c:pt idx="9">
                  <c:v>0.65</c:v>
                </c:pt>
                <c:pt idx="10">
                  <c:v>0.72</c:v>
                </c:pt>
                <c:pt idx="11">
                  <c:v>0.79</c:v>
                </c:pt>
                <c:pt idx="12">
                  <c:v>0.86</c:v>
                </c:pt>
                <c:pt idx="13">
                  <c:v>0.93</c:v>
                </c:pt>
                <c:pt idx="14">
                  <c:v>1</c:v>
                </c:pt>
                <c:pt idx="15">
                  <c:v>2</c:v>
                </c:pt>
              </c:numCache>
            </c:numRef>
          </c:xVal>
          <c:yVal>
            <c:numRef>
              <c:f>'Nissan GTR EcuTek'!$G$69:$V$69</c:f>
              <c:numCache>
                <c:formatCode>0</c:formatCode>
                <c:ptCount val="16"/>
                <c:pt idx="0">
                  <c:v>100</c:v>
                </c:pt>
                <c:pt idx="1">
                  <c:v>100</c:v>
                </c:pt>
                <c:pt idx="2">
                  <c:v>100</c:v>
                </c:pt>
                <c:pt idx="3">
                  <c:v>100</c:v>
                </c:pt>
                <c:pt idx="4">
                  <c:v>100</c:v>
                </c:pt>
                <c:pt idx="5">
                  <c:v>100</c:v>
                </c:pt>
                <c:pt idx="6">
                  <c:v>100</c:v>
                </c:pt>
                <c:pt idx="7">
                  <c:v>100</c:v>
                </c:pt>
                <c:pt idx="8">
                  <c:v>100</c:v>
                </c:pt>
                <c:pt idx="9">
                  <c:v>100</c:v>
                </c:pt>
                <c:pt idx="10">
                  <c:v>100</c:v>
                </c:pt>
                <c:pt idx="11">
                  <c:v>100</c:v>
                </c:pt>
                <c:pt idx="12">
                  <c:v>100</c:v>
                </c:pt>
                <c:pt idx="13">
                  <c:v>100</c:v>
                </c:pt>
                <c:pt idx="14">
                  <c:v>100</c:v>
                </c:pt>
                <c:pt idx="15">
                  <c:v>100</c:v>
                </c:pt>
              </c:numCache>
            </c:numRef>
          </c:yVal>
          <c:smooth val="1"/>
          <c:extLst>
            <c:ext xmlns:c16="http://schemas.microsoft.com/office/drawing/2014/chart" uri="{C3380CC4-5D6E-409C-BE32-E72D297353CC}">
              <c16:uniqueId val="{00000006-4FE1-4822-86B9-C7073FAFF04A}"/>
            </c:ext>
          </c:extLst>
        </c:ser>
        <c:ser>
          <c:idx val="8"/>
          <c:order val="7"/>
          <c:tx>
            <c:strRef>
              <c:f>'Nissan GTR EcuTek'!$F$70</c:f>
              <c:strCache>
                <c:ptCount val="1"/>
                <c:pt idx="0">
                  <c:v>6.0</c:v>
                </c:pt>
              </c:strCache>
            </c:strRef>
          </c:tx>
          <c:marker>
            <c:symbol val="none"/>
          </c:marker>
          <c:xVal>
            <c:numRef>
              <c:f>'Nissan GTR EcuTek'!$G$62:$V$62</c:f>
              <c:numCache>
                <c:formatCode>0.000</c:formatCode>
                <c:ptCount val="16"/>
                <c:pt idx="0">
                  <c:v>0.02</c:v>
                </c:pt>
                <c:pt idx="1">
                  <c:v>0.09</c:v>
                </c:pt>
                <c:pt idx="2">
                  <c:v>0.16</c:v>
                </c:pt>
                <c:pt idx="3">
                  <c:v>0.23</c:v>
                </c:pt>
                <c:pt idx="4">
                  <c:v>0.3</c:v>
                </c:pt>
                <c:pt idx="5">
                  <c:v>0.37</c:v>
                </c:pt>
                <c:pt idx="6">
                  <c:v>0.44</c:v>
                </c:pt>
                <c:pt idx="7">
                  <c:v>0.51</c:v>
                </c:pt>
                <c:pt idx="8">
                  <c:v>0.57999999999999996</c:v>
                </c:pt>
                <c:pt idx="9">
                  <c:v>0.65</c:v>
                </c:pt>
                <c:pt idx="10">
                  <c:v>0.72</c:v>
                </c:pt>
                <c:pt idx="11">
                  <c:v>0.79</c:v>
                </c:pt>
                <c:pt idx="12">
                  <c:v>0.86</c:v>
                </c:pt>
                <c:pt idx="13">
                  <c:v>0.93</c:v>
                </c:pt>
                <c:pt idx="14">
                  <c:v>1</c:v>
                </c:pt>
                <c:pt idx="15">
                  <c:v>2</c:v>
                </c:pt>
              </c:numCache>
            </c:numRef>
          </c:xVal>
          <c:yVal>
            <c:numRef>
              <c:f>'Nissan GTR EcuTek'!$G$70:$V$70</c:f>
              <c:numCache>
                <c:formatCode>0</c:formatCode>
                <c:ptCount val="16"/>
                <c:pt idx="0">
                  <c:v>129.23333333333335</c:v>
                </c:pt>
                <c:pt idx="1">
                  <c:v>117.3404761904762</c:v>
                </c:pt>
                <c:pt idx="2">
                  <c:v>108.5904761904762</c:v>
                </c:pt>
                <c:pt idx="3">
                  <c:v>102.56666666666666</c:v>
                </c:pt>
                <c:pt idx="4">
                  <c:v>102.51904761904768</c:v>
                </c:pt>
                <c:pt idx="5">
                  <c:v>102.51904761904768</c:v>
                </c:pt>
                <c:pt idx="6">
                  <c:v>102.51904761904768</c:v>
                </c:pt>
                <c:pt idx="7">
                  <c:v>102.51904761904768</c:v>
                </c:pt>
                <c:pt idx="8">
                  <c:v>102.51904761904768</c:v>
                </c:pt>
                <c:pt idx="9">
                  <c:v>102.51904761904768</c:v>
                </c:pt>
                <c:pt idx="10">
                  <c:v>102.51904761904768</c:v>
                </c:pt>
                <c:pt idx="11">
                  <c:v>102.51904761904768</c:v>
                </c:pt>
                <c:pt idx="12">
                  <c:v>102.28095238095241</c:v>
                </c:pt>
                <c:pt idx="13">
                  <c:v>100.60238095238103</c:v>
                </c:pt>
                <c:pt idx="14">
                  <c:v>100</c:v>
                </c:pt>
                <c:pt idx="15">
                  <c:v>100</c:v>
                </c:pt>
              </c:numCache>
            </c:numRef>
          </c:yVal>
          <c:smooth val="1"/>
          <c:extLst>
            <c:ext xmlns:c16="http://schemas.microsoft.com/office/drawing/2014/chart" uri="{C3380CC4-5D6E-409C-BE32-E72D297353CC}">
              <c16:uniqueId val="{00000007-4FE1-4822-86B9-C7073FAFF04A}"/>
            </c:ext>
          </c:extLst>
        </c:ser>
        <c:dLbls>
          <c:showLegendKey val="0"/>
          <c:showVal val="0"/>
          <c:showCatName val="0"/>
          <c:showSerName val="0"/>
          <c:showPercent val="0"/>
          <c:showBubbleSize val="0"/>
        </c:dLbls>
        <c:axId val="171371904"/>
        <c:axId val="171382272"/>
      </c:scatterChart>
      <c:valAx>
        <c:axId val="171371904"/>
        <c:scaling>
          <c:orientation val="minMax"/>
          <c:max val="2"/>
        </c:scaling>
        <c:delete val="0"/>
        <c:axPos val="b"/>
        <c:majorGridlines/>
        <c:title>
          <c:tx>
            <c:rich>
              <a:bodyPr/>
              <a:lstStyle/>
              <a:p>
                <a:pPr marL="0" marR="0" indent="0" algn="ctr" defTabSz="914400" rtl="0" eaLnBrk="1" fontAlgn="auto" latinLnBrk="0" hangingPunct="1">
                  <a:lnSpc>
                    <a:spcPct val="100000"/>
                  </a:lnSpc>
                  <a:spcBef>
                    <a:spcPts val="0"/>
                  </a:spcBef>
                  <a:spcAft>
                    <a:spcPts val="0"/>
                  </a:spcAft>
                  <a:buClrTx/>
                  <a:buSzTx/>
                  <a:buFontTx/>
                  <a:buNone/>
                  <a:tabLst/>
                  <a:defRPr sz="1000" b="1" i="0" u="none" strike="noStrike" kern="1200" baseline="0">
                    <a:solidFill>
                      <a:sysClr val="windowText" lastClr="000000"/>
                    </a:solidFill>
                    <a:latin typeface="+mn-lt"/>
                    <a:ea typeface="+mn-ea"/>
                    <a:cs typeface="+mn-cs"/>
                  </a:defRPr>
                </a:pPr>
                <a:r>
                  <a:rPr lang="en-GB" sz="1000" b="1" i="0" baseline="0"/>
                  <a:t>Effective Pulse WIdth (mS)</a:t>
                </a:r>
              </a:p>
            </c:rich>
          </c:tx>
          <c:overlay val="0"/>
        </c:title>
        <c:numFmt formatCode="0.0" sourceLinked="0"/>
        <c:majorTickMark val="out"/>
        <c:minorTickMark val="none"/>
        <c:tickLblPos val="nextTo"/>
        <c:crossAx val="171382272"/>
        <c:crosses val="autoZero"/>
        <c:crossBetween val="midCat"/>
        <c:majorUnit val="0.2"/>
      </c:valAx>
      <c:valAx>
        <c:axId val="171382272"/>
        <c:scaling>
          <c:orientation val="minMax"/>
          <c:min val="100"/>
        </c:scaling>
        <c:delete val="0"/>
        <c:axPos val="l"/>
        <c:majorGridlines/>
        <c:title>
          <c:tx>
            <c:rich>
              <a:bodyPr rot="-5400000" vert="horz"/>
              <a:lstStyle/>
              <a:p>
                <a:pPr>
                  <a:defRPr/>
                </a:pPr>
                <a:r>
                  <a:rPr lang="en-GB"/>
                  <a:t>Multiplier</a:t>
                </a:r>
                <a:r>
                  <a:rPr lang="en-GB" baseline="0"/>
                  <a:t> (%)</a:t>
                </a:r>
                <a:endParaRPr lang="en-GB"/>
              </a:p>
            </c:rich>
          </c:tx>
          <c:overlay val="0"/>
        </c:title>
        <c:numFmt formatCode="0" sourceLinked="1"/>
        <c:majorTickMark val="out"/>
        <c:minorTickMark val="none"/>
        <c:tickLblPos val="nextTo"/>
        <c:crossAx val="171371904"/>
        <c:crosses val="autoZero"/>
        <c:crossBetween val="midCat"/>
      </c:valAx>
    </c:plotArea>
    <c:legend>
      <c:legendPos val="r"/>
      <c:overlay val="0"/>
    </c:legend>
    <c:plotVisOnly val="1"/>
    <c:dispBlanksAs val="gap"/>
    <c:showDLblsOverMax val="0"/>
  </c:chart>
  <c:printSettings>
    <c:headerFooter/>
    <c:pageMargins b="0.75000000000000622" l="0.70000000000000062" r="0.70000000000000062" t="0.75000000000000622"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1400"/>
              <a:t>Injector Scaling</a:t>
            </a:r>
          </a:p>
        </c:rich>
      </c:tx>
      <c:overlay val="0"/>
    </c:title>
    <c:autoTitleDeleted val="0"/>
    <c:plotArea>
      <c:layout/>
      <c:scatterChart>
        <c:scatterStyle val="smoothMarker"/>
        <c:varyColors val="0"/>
        <c:ser>
          <c:idx val="0"/>
          <c:order val="0"/>
          <c:tx>
            <c:strRef>
              <c:f>'Nissan GTR COBB'!$G$14</c:f>
              <c:strCache>
                <c:ptCount val="1"/>
                <c:pt idx="0">
                  <c:v>Scale</c:v>
                </c:pt>
              </c:strCache>
            </c:strRef>
          </c:tx>
          <c:marker>
            <c:symbol val="none"/>
          </c:marker>
          <c:xVal>
            <c:numRef>
              <c:f>'Nissan GTR COBB'!$F$15:$F$22</c:f>
              <c:numCache>
                <c:formatCode>0.0</c:formatCode>
                <c:ptCount val="8"/>
                <c:pt idx="0">
                  <c:v>2.5</c:v>
                </c:pt>
                <c:pt idx="1">
                  <c:v>3</c:v>
                </c:pt>
                <c:pt idx="2">
                  <c:v>3.5</c:v>
                </c:pt>
                <c:pt idx="3">
                  <c:v>4</c:v>
                </c:pt>
                <c:pt idx="4">
                  <c:v>4.5</c:v>
                </c:pt>
                <c:pt idx="5">
                  <c:v>5</c:v>
                </c:pt>
                <c:pt idx="6">
                  <c:v>5.5</c:v>
                </c:pt>
                <c:pt idx="7">
                  <c:v>6</c:v>
                </c:pt>
              </c:numCache>
            </c:numRef>
          </c:xVal>
          <c:yVal>
            <c:numRef>
              <c:f>'Nissan GTR COBB'!$G$15:$G$22</c:f>
              <c:numCache>
                <c:formatCode>0</c:formatCode>
                <c:ptCount val="8"/>
                <c:pt idx="0">
                  <c:v>1278.7425000000001</c:v>
                </c:pt>
                <c:pt idx="1">
                  <c:v>1424.4590000000001</c:v>
                </c:pt>
                <c:pt idx="2">
                  <c:v>1554.1617499999998</c:v>
                </c:pt>
                <c:pt idx="3">
                  <c:v>1684.7833499999999</c:v>
                </c:pt>
                <c:pt idx="4">
                  <c:v>1831.3738499999999</c:v>
                </c:pt>
                <c:pt idx="5">
                  <c:v>1919.7053499999997</c:v>
                </c:pt>
                <c:pt idx="6">
                  <c:v>2041.9307999999999</c:v>
                </c:pt>
                <c:pt idx="7">
                  <c:v>2136.5125499999999</c:v>
                </c:pt>
              </c:numCache>
            </c:numRef>
          </c:yVal>
          <c:smooth val="1"/>
          <c:extLst>
            <c:ext xmlns:c16="http://schemas.microsoft.com/office/drawing/2014/chart" uri="{C3380CC4-5D6E-409C-BE32-E72D297353CC}">
              <c16:uniqueId val="{00000000-C84B-4BD6-BA54-2F60685A6A05}"/>
            </c:ext>
          </c:extLst>
        </c:ser>
        <c:dLbls>
          <c:showLegendKey val="0"/>
          <c:showVal val="0"/>
          <c:showCatName val="0"/>
          <c:showSerName val="0"/>
          <c:showPercent val="0"/>
          <c:showBubbleSize val="0"/>
        </c:dLbls>
        <c:axId val="171561728"/>
        <c:axId val="171563648"/>
      </c:scatterChart>
      <c:valAx>
        <c:axId val="171561728"/>
        <c:scaling>
          <c:orientation val="minMax"/>
        </c:scaling>
        <c:delete val="0"/>
        <c:axPos val="b"/>
        <c:majorGridlines/>
        <c:title>
          <c:tx>
            <c:strRef>
              <c:f>'Nissan GTR COBB'!$F$14</c:f>
              <c:strCache>
                <c:ptCount val="1"/>
                <c:pt idx="0">
                  <c:v>bar</c:v>
                </c:pt>
              </c:strCache>
            </c:strRef>
          </c:tx>
          <c:overlay val="0"/>
          <c:txPr>
            <a:bodyPr/>
            <a:lstStyle/>
            <a:p>
              <a:pPr>
                <a:defRPr/>
              </a:pPr>
              <a:endParaRPr lang="en-US"/>
            </a:p>
          </c:txPr>
        </c:title>
        <c:numFmt formatCode="0.0" sourceLinked="1"/>
        <c:majorTickMark val="out"/>
        <c:minorTickMark val="none"/>
        <c:tickLblPos val="nextTo"/>
        <c:crossAx val="171563648"/>
        <c:crosses val="autoZero"/>
        <c:crossBetween val="midCat"/>
      </c:valAx>
      <c:valAx>
        <c:axId val="171563648"/>
        <c:scaling>
          <c:orientation val="minMax"/>
        </c:scaling>
        <c:delete val="0"/>
        <c:axPos val="l"/>
        <c:majorGridlines/>
        <c:title>
          <c:tx>
            <c:strRef>
              <c:f>'Nissan GTR COBB'!$H$15:$H$22</c:f>
              <c:strCache>
                <c:ptCount val="8"/>
                <c:pt idx="0">
                  <c:v>cc/min  at 25°C</c:v>
                </c:pt>
              </c:strCache>
            </c:strRef>
          </c:tx>
          <c:overlay val="0"/>
          <c:txPr>
            <a:bodyPr rot="-5400000" vert="horz"/>
            <a:lstStyle/>
            <a:p>
              <a:pPr>
                <a:defRPr/>
              </a:pPr>
              <a:endParaRPr lang="en-US"/>
            </a:p>
          </c:txPr>
        </c:title>
        <c:numFmt formatCode="0" sourceLinked="1"/>
        <c:majorTickMark val="out"/>
        <c:minorTickMark val="none"/>
        <c:tickLblPos val="nextTo"/>
        <c:crossAx val="171561728"/>
        <c:crosses val="autoZero"/>
        <c:crossBetween val="midCat"/>
      </c:valAx>
    </c:plotArea>
    <c:legend>
      <c:legendPos val="r"/>
      <c:overlay val="0"/>
    </c:legend>
    <c:plotVisOnly val="1"/>
    <c:dispBlanksAs val="gap"/>
    <c:showDLblsOverMax val="0"/>
  </c:chart>
  <c:printSettings>
    <c:headerFooter/>
    <c:pageMargins b="0.75000000000000511" l="0.70000000000000062" r="0.70000000000000062" t="0.75000000000000511"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1400"/>
              <a:t>Latency</a:t>
            </a:r>
          </a:p>
        </c:rich>
      </c:tx>
      <c:overlay val="1"/>
    </c:title>
    <c:autoTitleDeleted val="0"/>
    <c:plotArea>
      <c:layout>
        <c:manualLayout>
          <c:layoutTarget val="inner"/>
          <c:xMode val="edge"/>
          <c:yMode val="edge"/>
          <c:x val="9.9528525470205922E-2"/>
          <c:y val="0.1042669754175916"/>
          <c:w val="0.77062447839182069"/>
          <c:h val="0.77400073627736365"/>
        </c:manualLayout>
      </c:layout>
      <c:scatterChart>
        <c:scatterStyle val="smoothMarker"/>
        <c:varyColors val="0"/>
        <c:ser>
          <c:idx val="0"/>
          <c:order val="0"/>
          <c:tx>
            <c:strRef>
              <c:f>'Nissan GTR COBB'!$F$41</c:f>
              <c:strCache>
                <c:ptCount val="1"/>
                <c:pt idx="0">
                  <c:v>2.5</c:v>
                </c:pt>
              </c:strCache>
            </c:strRef>
          </c:tx>
          <c:marker>
            <c:symbol val="none"/>
          </c:marker>
          <c:xVal>
            <c:numRef>
              <c:f>'Nissan GTR COBB'!$G$40:$N$40</c:f>
              <c:numCache>
                <c:formatCode>0.0</c:formatCode>
                <c:ptCount val="8"/>
                <c:pt idx="0">
                  <c:v>8</c:v>
                </c:pt>
                <c:pt idx="1">
                  <c:v>10</c:v>
                </c:pt>
                <c:pt idx="2">
                  <c:v>11</c:v>
                </c:pt>
                <c:pt idx="3">
                  <c:v>12</c:v>
                </c:pt>
                <c:pt idx="4">
                  <c:v>13</c:v>
                </c:pt>
                <c:pt idx="5">
                  <c:v>14</c:v>
                </c:pt>
                <c:pt idx="6">
                  <c:v>15</c:v>
                </c:pt>
                <c:pt idx="7">
                  <c:v>16</c:v>
                </c:pt>
              </c:numCache>
            </c:numRef>
          </c:xVal>
          <c:yVal>
            <c:numRef>
              <c:f>'Nissan GTR COBB'!$G$41:$N$41</c:f>
              <c:numCache>
                <c:formatCode>0.000</c:formatCode>
                <c:ptCount val="8"/>
                <c:pt idx="0">
                  <c:v>2.3875295055821368</c:v>
                </c:pt>
                <c:pt idx="1">
                  <c:v>1.7389169514695819</c:v>
                </c:pt>
                <c:pt idx="2">
                  <c:v>1.5302256778309378</c:v>
                </c:pt>
                <c:pt idx="3">
                  <c:v>1.3759316473000673</c:v>
                </c:pt>
                <c:pt idx="4">
                  <c:v>1.2590252904989736</c:v>
                </c:pt>
                <c:pt idx="5">
                  <c:v>1.162497038049672</c:v>
                </c:pt>
                <c:pt idx="6">
                  <c:v>1.0693373205741636</c:v>
                </c:pt>
                <c:pt idx="7">
                  <c:v>0.96253656869446402</c:v>
                </c:pt>
              </c:numCache>
            </c:numRef>
          </c:yVal>
          <c:smooth val="1"/>
          <c:extLst>
            <c:ext xmlns:c16="http://schemas.microsoft.com/office/drawing/2014/chart" uri="{C3380CC4-5D6E-409C-BE32-E72D297353CC}">
              <c16:uniqueId val="{00000000-B520-43B8-A7D6-176B3CB695C3}"/>
            </c:ext>
          </c:extLst>
        </c:ser>
        <c:ser>
          <c:idx val="1"/>
          <c:order val="1"/>
          <c:tx>
            <c:strRef>
              <c:f>'Nissan GTR COBB'!$F$42</c:f>
              <c:strCache>
                <c:ptCount val="1"/>
                <c:pt idx="0">
                  <c:v>3.0</c:v>
                </c:pt>
              </c:strCache>
            </c:strRef>
          </c:tx>
          <c:marker>
            <c:symbol val="none"/>
          </c:marker>
          <c:xVal>
            <c:numRef>
              <c:f>'Nissan GTR COBB'!$G$40:$N$40</c:f>
              <c:numCache>
                <c:formatCode>0.0</c:formatCode>
                <c:ptCount val="8"/>
                <c:pt idx="0">
                  <c:v>8</c:v>
                </c:pt>
                <c:pt idx="1">
                  <c:v>10</c:v>
                </c:pt>
                <c:pt idx="2">
                  <c:v>11</c:v>
                </c:pt>
                <c:pt idx="3">
                  <c:v>12</c:v>
                </c:pt>
                <c:pt idx="4">
                  <c:v>13</c:v>
                </c:pt>
                <c:pt idx="5">
                  <c:v>14</c:v>
                </c:pt>
                <c:pt idx="6">
                  <c:v>15</c:v>
                </c:pt>
                <c:pt idx="7">
                  <c:v>16</c:v>
                </c:pt>
              </c:numCache>
            </c:numRef>
          </c:xVal>
          <c:yVal>
            <c:numRef>
              <c:f>'Nissan GTR COBB'!$G$42:$N$42</c:f>
              <c:numCache>
                <c:formatCode>0.000</c:formatCode>
                <c:ptCount val="8"/>
                <c:pt idx="0">
                  <c:v>2.5532108452950553</c:v>
                </c:pt>
                <c:pt idx="1">
                  <c:v>1.80351387559808</c:v>
                </c:pt>
                <c:pt idx="2">
                  <c:v>1.5817502620186801</c:v>
                </c:pt>
                <c:pt idx="3">
                  <c:v>1.428346046935518</c:v>
                </c:pt>
                <c:pt idx="4">
                  <c:v>1.3180283435862297</c:v>
                </c:pt>
                <c:pt idx="5">
                  <c:v>1.2255242652084792</c:v>
                </c:pt>
                <c:pt idx="6">
                  <c:v>1.1255609250398724</c:v>
                </c:pt>
                <c:pt idx="7">
                  <c:v>0.99286543631806445</c:v>
                </c:pt>
              </c:numCache>
            </c:numRef>
          </c:yVal>
          <c:smooth val="1"/>
          <c:extLst>
            <c:ext xmlns:c16="http://schemas.microsoft.com/office/drawing/2014/chart" uri="{C3380CC4-5D6E-409C-BE32-E72D297353CC}">
              <c16:uniqueId val="{00000001-B520-43B8-A7D6-176B3CB695C3}"/>
            </c:ext>
          </c:extLst>
        </c:ser>
        <c:ser>
          <c:idx val="2"/>
          <c:order val="2"/>
          <c:tx>
            <c:strRef>
              <c:f>'Nissan GTR COBB'!$F$43</c:f>
              <c:strCache>
                <c:ptCount val="1"/>
                <c:pt idx="0">
                  <c:v>3.5</c:v>
                </c:pt>
              </c:strCache>
            </c:strRef>
          </c:tx>
          <c:marker>
            <c:symbol val="none"/>
          </c:marker>
          <c:xVal>
            <c:numRef>
              <c:f>'Nissan GTR COBB'!$G$40:$N$40</c:f>
              <c:numCache>
                <c:formatCode>0.0</c:formatCode>
                <c:ptCount val="8"/>
                <c:pt idx="0">
                  <c:v>8</c:v>
                </c:pt>
                <c:pt idx="1">
                  <c:v>10</c:v>
                </c:pt>
                <c:pt idx="2">
                  <c:v>11</c:v>
                </c:pt>
                <c:pt idx="3">
                  <c:v>12</c:v>
                </c:pt>
                <c:pt idx="4">
                  <c:v>13</c:v>
                </c:pt>
                <c:pt idx="5">
                  <c:v>14</c:v>
                </c:pt>
                <c:pt idx="6">
                  <c:v>15</c:v>
                </c:pt>
                <c:pt idx="7">
                  <c:v>16</c:v>
                </c:pt>
              </c:numCache>
            </c:numRef>
          </c:xVal>
          <c:yVal>
            <c:numRef>
              <c:f>'Nissan GTR COBB'!$G$43:$N$43</c:f>
              <c:numCache>
                <c:formatCode>0.000</c:formatCode>
                <c:ptCount val="8"/>
                <c:pt idx="0">
                  <c:v>2.6981770334928239</c:v>
                </c:pt>
                <c:pt idx="1">
                  <c:v>1.8901445659603553</c:v>
                </c:pt>
                <c:pt idx="2">
                  <c:v>1.6319731146046941</c:v>
                </c:pt>
                <c:pt idx="3">
                  <c:v>1.4440660742765967</c:v>
                </c:pt>
                <c:pt idx="4">
                  <c:v>1.3061993620414682</c:v>
                </c:pt>
                <c:pt idx="5">
                  <c:v>1.1981488949646852</c:v>
                </c:pt>
                <c:pt idx="6">
                  <c:v>1.0996905901116385</c:v>
                </c:pt>
                <c:pt idx="7">
                  <c:v>0.99060036454773481</c:v>
                </c:pt>
              </c:numCache>
            </c:numRef>
          </c:yVal>
          <c:smooth val="1"/>
          <c:extLst>
            <c:ext xmlns:c16="http://schemas.microsoft.com/office/drawing/2014/chart" uri="{C3380CC4-5D6E-409C-BE32-E72D297353CC}">
              <c16:uniqueId val="{00000002-B520-43B8-A7D6-176B3CB695C3}"/>
            </c:ext>
          </c:extLst>
        </c:ser>
        <c:ser>
          <c:idx val="3"/>
          <c:order val="3"/>
          <c:tx>
            <c:strRef>
              <c:f>'Nissan GTR COBB'!$F$44</c:f>
              <c:strCache>
                <c:ptCount val="1"/>
                <c:pt idx="0">
                  <c:v>4.0</c:v>
                </c:pt>
              </c:strCache>
            </c:strRef>
          </c:tx>
          <c:marker>
            <c:symbol val="none"/>
          </c:marker>
          <c:xVal>
            <c:numRef>
              <c:f>'Nissan GTR COBB'!$G$40:$N$40</c:f>
              <c:numCache>
                <c:formatCode>0.0</c:formatCode>
                <c:ptCount val="8"/>
                <c:pt idx="0">
                  <c:v>8</c:v>
                </c:pt>
                <c:pt idx="1">
                  <c:v>10</c:v>
                </c:pt>
                <c:pt idx="2">
                  <c:v>11</c:v>
                </c:pt>
                <c:pt idx="3">
                  <c:v>12</c:v>
                </c:pt>
                <c:pt idx="4">
                  <c:v>13</c:v>
                </c:pt>
                <c:pt idx="5">
                  <c:v>14</c:v>
                </c:pt>
                <c:pt idx="6">
                  <c:v>15</c:v>
                </c:pt>
                <c:pt idx="7">
                  <c:v>16</c:v>
                </c:pt>
              </c:numCache>
            </c:numRef>
          </c:xVal>
          <c:yVal>
            <c:numRef>
              <c:f>'Nissan GTR COBB'!$G$44:$N$44</c:f>
              <c:numCache>
                <c:formatCode>0.000</c:formatCode>
                <c:ptCount val="8"/>
                <c:pt idx="0">
                  <c:v>2.9246188197767236</c:v>
                </c:pt>
                <c:pt idx="1">
                  <c:v>1.9675928457507474</c:v>
                </c:pt>
                <c:pt idx="2">
                  <c:v>1.6831662109820087</c:v>
                </c:pt>
                <c:pt idx="3">
                  <c:v>1.4895265436318113</c:v>
                </c:pt>
                <c:pt idx="4">
                  <c:v>1.3577208931419484</c:v>
                </c:pt>
                <c:pt idx="5">
                  <c:v>1.25879630895421</c:v>
                </c:pt>
                <c:pt idx="6">
                  <c:v>1.1637998405103716</c:v>
                </c:pt>
                <c:pt idx="7">
                  <c:v>1.0437785372522228</c:v>
                </c:pt>
              </c:numCache>
            </c:numRef>
          </c:yVal>
          <c:smooth val="1"/>
          <c:extLst>
            <c:ext xmlns:c16="http://schemas.microsoft.com/office/drawing/2014/chart" uri="{C3380CC4-5D6E-409C-BE32-E72D297353CC}">
              <c16:uniqueId val="{00000003-B520-43B8-A7D6-176B3CB695C3}"/>
            </c:ext>
          </c:extLst>
        </c:ser>
        <c:ser>
          <c:idx val="4"/>
          <c:order val="4"/>
          <c:tx>
            <c:strRef>
              <c:f>'Nissan GTR COBB'!$F$45</c:f>
              <c:strCache>
                <c:ptCount val="1"/>
                <c:pt idx="0">
                  <c:v>4.5</c:v>
                </c:pt>
              </c:strCache>
            </c:strRef>
          </c:tx>
          <c:marker>
            <c:symbol val="none"/>
          </c:marker>
          <c:xVal>
            <c:numRef>
              <c:f>'Nissan GTR COBB'!$G$40:$N$40</c:f>
              <c:numCache>
                <c:formatCode>0.0</c:formatCode>
                <c:ptCount val="8"/>
                <c:pt idx="0">
                  <c:v>8</c:v>
                </c:pt>
                <c:pt idx="1">
                  <c:v>10</c:v>
                </c:pt>
                <c:pt idx="2">
                  <c:v>11</c:v>
                </c:pt>
                <c:pt idx="3">
                  <c:v>12</c:v>
                </c:pt>
                <c:pt idx="4">
                  <c:v>13</c:v>
                </c:pt>
                <c:pt idx="5">
                  <c:v>14</c:v>
                </c:pt>
                <c:pt idx="6">
                  <c:v>15</c:v>
                </c:pt>
                <c:pt idx="7">
                  <c:v>16</c:v>
                </c:pt>
              </c:numCache>
            </c:numRef>
          </c:xVal>
          <c:yVal>
            <c:numRef>
              <c:f>'Nissan GTR COBB'!$G$45:$N$45</c:f>
              <c:numCache>
                <c:formatCode>0.000</c:formatCode>
                <c:ptCount val="8"/>
                <c:pt idx="0">
                  <c:v>3.1822312599681055</c:v>
                </c:pt>
                <c:pt idx="1">
                  <c:v>2.0851901344269734</c:v>
                </c:pt>
                <c:pt idx="2">
                  <c:v>1.7676529961266745</c:v>
                </c:pt>
                <c:pt idx="3">
                  <c:v>1.5586534518113524</c:v>
                </c:pt>
                <c:pt idx="4">
                  <c:v>1.4241029847345672</c:v>
                </c:pt>
                <c:pt idx="5">
                  <c:v>1.3299130781499287</c:v>
                </c:pt>
                <c:pt idx="6">
                  <c:v>1.2419952153110074</c:v>
                </c:pt>
                <c:pt idx="7">
                  <c:v>1.1262608794714097</c:v>
                </c:pt>
              </c:numCache>
            </c:numRef>
          </c:yVal>
          <c:smooth val="1"/>
          <c:extLst>
            <c:ext xmlns:c16="http://schemas.microsoft.com/office/drawing/2014/chart" uri="{C3380CC4-5D6E-409C-BE32-E72D297353CC}">
              <c16:uniqueId val="{00000004-B520-43B8-A7D6-176B3CB695C3}"/>
            </c:ext>
          </c:extLst>
        </c:ser>
        <c:ser>
          <c:idx val="5"/>
          <c:order val="5"/>
          <c:tx>
            <c:strRef>
              <c:f>'Nissan GTR COBB'!$F$46</c:f>
              <c:strCache>
                <c:ptCount val="1"/>
                <c:pt idx="0">
                  <c:v>5.0</c:v>
                </c:pt>
              </c:strCache>
            </c:strRef>
          </c:tx>
          <c:marker>
            <c:symbol val="none"/>
          </c:marker>
          <c:xVal>
            <c:numRef>
              <c:f>'Nissan GTR COBB'!$G$40:$N$40</c:f>
              <c:numCache>
                <c:formatCode>0.0</c:formatCode>
                <c:ptCount val="8"/>
                <c:pt idx="0">
                  <c:v>8</c:v>
                </c:pt>
                <c:pt idx="1">
                  <c:v>10</c:v>
                </c:pt>
                <c:pt idx="2">
                  <c:v>11</c:v>
                </c:pt>
                <c:pt idx="3">
                  <c:v>12</c:v>
                </c:pt>
                <c:pt idx="4">
                  <c:v>13</c:v>
                </c:pt>
                <c:pt idx="5">
                  <c:v>14</c:v>
                </c:pt>
                <c:pt idx="6">
                  <c:v>15</c:v>
                </c:pt>
                <c:pt idx="7">
                  <c:v>16</c:v>
                </c:pt>
              </c:numCache>
            </c:numRef>
          </c:xVal>
          <c:yVal>
            <c:numRef>
              <c:f>'Nissan GTR COBB'!$G$46:$N$46</c:f>
              <c:numCache>
                <c:formatCode>0.000</c:formatCode>
                <c:ptCount val="8"/>
                <c:pt idx="0">
                  <c:v>3.6591148325358844</c:v>
                </c:pt>
                <c:pt idx="1">
                  <c:v>2.23742002734107</c:v>
                </c:pt>
                <c:pt idx="2">
                  <c:v>1.8566106174527164</c:v>
                </c:pt>
                <c:pt idx="3">
                  <c:v>1.6244315333789032</c:v>
                </c:pt>
                <c:pt idx="4">
                  <c:v>1.4873365231260038</c:v>
                </c:pt>
                <c:pt idx="5">
                  <c:v>1.3917793347003879</c:v>
                </c:pt>
                <c:pt idx="6">
                  <c:v>1.2842137161084537</c:v>
                </c:pt>
                <c:pt idx="7">
                  <c:v>1.1110934153565779</c:v>
                </c:pt>
              </c:numCache>
            </c:numRef>
          </c:yVal>
          <c:smooth val="1"/>
          <c:extLst>
            <c:ext xmlns:c16="http://schemas.microsoft.com/office/drawing/2014/chart" uri="{C3380CC4-5D6E-409C-BE32-E72D297353CC}">
              <c16:uniqueId val="{00000005-B520-43B8-A7D6-176B3CB695C3}"/>
            </c:ext>
          </c:extLst>
        </c:ser>
        <c:ser>
          <c:idx val="6"/>
          <c:order val="6"/>
          <c:tx>
            <c:strRef>
              <c:f>'Nissan GTR COBB'!$F$47</c:f>
              <c:strCache>
                <c:ptCount val="1"/>
                <c:pt idx="0">
                  <c:v>5.5</c:v>
                </c:pt>
              </c:strCache>
            </c:strRef>
          </c:tx>
          <c:marker>
            <c:symbol val="none"/>
          </c:marker>
          <c:xVal>
            <c:numRef>
              <c:f>'Nissan GTR COBB'!$G$40:$N$40</c:f>
              <c:numCache>
                <c:formatCode>0.0</c:formatCode>
                <c:ptCount val="8"/>
                <c:pt idx="0">
                  <c:v>8</c:v>
                </c:pt>
                <c:pt idx="1">
                  <c:v>10</c:v>
                </c:pt>
                <c:pt idx="2">
                  <c:v>11</c:v>
                </c:pt>
                <c:pt idx="3">
                  <c:v>12</c:v>
                </c:pt>
                <c:pt idx="4">
                  <c:v>13</c:v>
                </c:pt>
                <c:pt idx="5">
                  <c:v>14</c:v>
                </c:pt>
                <c:pt idx="6">
                  <c:v>15</c:v>
                </c:pt>
                <c:pt idx="7">
                  <c:v>16</c:v>
                </c:pt>
              </c:numCache>
            </c:numRef>
          </c:xVal>
          <c:yVal>
            <c:numRef>
              <c:f>'Nissan GTR COBB'!$G$47:$N$47</c:f>
              <c:numCache>
                <c:formatCode>0.000</c:formatCode>
                <c:ptCount val="8"/>
                <c:pt idx="0">
                  <c:v>4.8356044657097215</c:v>
                </c:pt>
                <c:pt idx="1">
                  <c:v>2.502823080428314</c:v>
                </c:pt>
                <c:pt idx="2">
                  <c:v>1.9524232171337275</c:v>
                </c:pt>
                <c:pt idx="3">
                  <c:v>1.6726987924356251</c:v>
                </c:pt>
                <c:pt idx="4">
                  <c:v>1.5586609706083294</c:v>
                </c:pt>
                <c:pt idx="5">
                  <c:v>1.5053209159261485</c:v>
                </c:pt>
                <c:pt idx="6">
                  <c:v>1.4076897926634899</c:v>
                </c:pt>
                <c:pt idx="7">
                  <c:v>1.1607787650945482</c:v>
                </c:pt>
              </c:numCache>
            </c:numRef>
          </c:yVal>
          <c:smooth val="1"/>
          <c:extLst>
            <c:ext xmlns:c16="http://schemas.microsoft.com/office/drawing/2014/chart" uri="{C3380CC4-5D6E-409C-BE32-E72D297353CC}">
              <c16:uniqueId val="{00000006-B520-43B8-A7D6-176B3CB695C3}"/>
            </c:ext>
          </c:extLst>
        </c:ser>
        <c:ser>
          <c:idx val="7"/>
          <c:order val="7"/>
          <c:tx>
            <c:strRef>
              <c:f>'Nissan GTR COBB'!$F$48</c:f>
              <c:strCache>
                <c:ptCount val="1"/>
                <c:pt idx="0">
                  <c:v>6.0</c:v>
                </c:pt>
              </c:strCache>
            </c:strRef>
          </c:tx>
          <c:marker>
            <c:symbol val="none"/>
          </c:marker>
          <c:xVal>
            <c:numRef>
              <c:f>'Nissan GTR COBB'!$G$40:$N$40</c:f>
              <c:numCache>
                <c:formatCode>0.0</c:formatCode>
                <c:ptCount val="8"/>
                <c:pt idx="0">
                  <c:v>8</c:v>
                </c:pt>
                <c:pt idx="1">
                  <c:v>10</c:v>
                </c:pt>
                <c:pt idx="2">
                  <c:v>11</c:v>
                </c:pt>
                <c:pt idx="3">
                  <c:v>12</c:v>
                </c:pt>
                <c:pt idx="4">
                  <c:v>13</c:v>
                </c:pt>
                <c:pt idx="5">
                  <c:v>14</c:v>
                </c:pt>
                <c:pt idx="6">
                  <c:v>15</c:v>
                </c:pt>
                <c:pt idx="7">
                  <c:v>16</c:v>
                </c:pt>
              </c:numCache>
            </c:numRef>
          </c:xVal>
          <c:yVal>
            <c:numRef>
              <c:f>'Nissan GTR COBB'!$G$48:$N$48</c:f>
              <c:numCache>
                <c:formatCode>0.000</c:formatCode>
                <c:ptCount val="8"/>
                <c:pt idx="0">
                  <c:v>7.7828165869218822</c:v>
                </c:pt>
                <c:pt idx="1">
                  <c:v>2.9344074960127529</c:v>
                </c:pt>
                <c:pt idx="2">
                  <c:v>1.9511807928913214</c:v>
                </c:pt>
                <c:pt idx="3">
                  <c:v>1.5824390521758716</c:v>
                </c:pt>
                <c:pt idx="4">
                  <c:v>1.5685570745044544</c:v>
                </c:pt>
                <c:pt idx="5">
                  <c:v>1.6499096605148935</c:v>
                </c:pt>
                <c:pt idx="6">
                  <c:v>1.5668716108452685</c:v>
                </c:pt>
                <c:pt idx="7">
                  <c:v>1.0598177261335451</c:v>
                </c:pt>
              </c:numCache>
            </c:numRef>
          </c:yVal>
          <c:smooth val="1"/>
          <c:extLst>
            <c:ext xmlns:c16="http://schemas.microsoft.com/office/drawing/2014/chart" uri="{C3380CC4-5D6E-409C-BE32-E72D297353CC}">
              <c16:uniqueId val="{00000007-B520-43B8-A7D6-176B3CB695C3}"/>
            </c:ext>
          </c:extLst>
        </c:ser>
        <c:dLbls>
          <c:showLegendKey val="0"/>
          <c:showVal val="0"/>
          <c:showCatName val="0"/>
          <c:showSerName val="0"/>
          <c:showPercent val="0"/>
          <c:showBubbleSize val="0"/>
        </c:dLbls>
        <c:axId val="171494400"/>
        <c:axId val="171578496"/>
      </c:scatterChart>
      <c:valAx>
        <c:axId val="171494400"/>
        <c:scaling>
          <c:orientation val="minMax"/>
          <c:max val="16"/>
          <c:min val="8"/>
        </c:scaling>
        <c:delete val="0"/>
        <c:axPos val="b"/>
        <c:majorGridlines/>
        <c:title>
          <c:tx>
            <c:rich>
              <a:bodyPr/>
              <a:lstStyle/>
              <a:p>
                <a:pPr>
                  <a:defRPr/>
                </a:pPr>
                <a:r>
                  <a:rPr lang="en-GB"/>
                  <a:t>Voltage</a:t>
                </a:r>
              </a:p>
            </c:rich>
          </c:tx>
          <c:overlay val="0"/>
        </c:title>
        <c:numFmt formatCode="0.0" sourceLinked="1"/>
        <c:majorTickMark val="out"/>
        <c:minorTickMark val="none"/>
        <c:tickLblPos val="nextTo"/>
        <c:crossAx val="171578496"/>
        <c:crosses val="autoZero"/>
        <c:crossBetween val="midCat"/>
        <c:majorUnit val="1"/>
      </c:valAx>
      <c:valAx>
        <c:axId val="171578496"/>
        <c:scaling>
          <c:orientation val="minMax"/>
        </c:scaling>
        <c:delete val="0"/>
        <c:axPos val="l"/>
        <c:majorGridlines/>
        <c:title>
          <c:tx>
            <c:rich>
              <a:bodyPr rot="-5400000" vert="horz"/>
              <a:lstStyle/>
              <a:p>
                <a:pPr>
                  <a:defRPr/>
                </a:pPr>
                <a:r>
                  <a:rPr lang="en-GB"/>
                  <a:t>mS</a:t>
                </a:r>
              </a:p>
            </c:rich>
          </c:tx>
          <c:overlay val="0"/>
        </c:title>
        <c:numFmt formatCode="0.000" sourceLinked="1"/>
        <c:majorTickMark val="out"/>
        <c:minorTickMark val="none"/>
        <c:tickLblPos val="nextTo"/>
        <c:crossAx val="171494400"/>
        <c:crosses val="autoZero"/>
        <c:crossBetween val="midCat"/>
      </c:valAx>
    </c:plotArea>
    <c:legend>
      <c:legendPos val="r"/>
      <c:overlay val="0"/>
    </c:legend>
    <c:plotVisOnly val="1"/>
    <c:dispBlanksAs val="gap"/>
    <c:showDLblsOverMax val="0"/>
  </c:chart>
  <c:printSettings>
    <c:headerFooter/>
    <c:pageMargins b="0.750000000000006" l="0.70000000000000062" r="0.70000000000000062" t="0.75000000000000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a:t>Short Pulse MULTIPLIER</a:t>
            </a:r>
          </a:p>
        </c:rich>
      </c:tx>
      <c:overlay val="1"/>
    </c:title>
    <c:autoTitleDeleted val="0"/>
    <c:plotArea>
      <c:layout>
        <c:manualLayout>
          <c:layoutTarget val="inner"/>
          <c:xMode val="edge"/>
          <c:yMode val="edge"/>
          <c:x val="9.8694598659039817E-2"/>
          <c:y val="0.10729136307003682"/>
          <c:w val="0.77443625998363108"/>
          <c:h val="0.765179451142184"/>
        </c:manualLayout>
      </c:layout>
      <c:scatterChart>
        <c:scatterStyle val="smoothMarker"/>
        <c:varyColors val="0"/>
        <c:ser>
          <c:idx val="0"/>
          <c:order val="0"/>
          <c:tx>
            <c:strRef>
              <c:f>'Nissan GTR COBB'!$F$63</c:f>
              <c:strCache>
                <c:ptCount val="1"/>
                <c:pt idx="0">
                  <c:v>2.5</c:v>
                </c:pt>
              </c:strCache>
            </c:strRef>
          </c:tx>
          <c:marker>
            <c:symbol val="none"/>
          </c:marker>
          <c:xVal>
            <c:numRef>
              <c:f>'Nissan GTR COBB'!$G$62:$V$62</c:f>
              <c:numCache>
                <c:formatCode>0.000</c:formatCode>
                <c:ptCount val="16"/>
                <c:pt idx="0">
                  <c:v>0.02</c:v>
                </c:pt>
                <c:pt idx="1">
                  <c:v>0.09</c:v>
                </c:pt>
                <c:pt idx="2">
                  <c:v>0.16</c:v>
                </c:pt>
                <c:pt idx="3">
                  <c:v>0.23</c:v>
                </c:pt>
                <c:pt idx="4">
                  <c:v>0.3</c:v>
                </c:pt>
                <c:pt idx="5">
                  <c:v>0.37</c:v>
                </c:pt>
                <c:pt idx="6">
                  <c:v>0.44</c:v>
                </c:pt>
                <c:pt idx="7">
                  <c:v>0.51</c:v>
                </c:pt>
                <c:pt idx="8">
                  <c:v>0.57999999999999996</c:v>
                </c:pt>
                <c:pt idx="9">
                  <c:v>0.65</c:v>
                </c:pt>
                <c:pt idx="10">
                  <c:v>0.72</c:v>
                </c:pt>
                <c:pt idx="11">
                  <c:v>0.79</c:v>
                </c:pt>
                <c:pt idx="12">
                  <c:v>0.86</c:v>
                </c:pt>
                <c:pt idx="13">
                  <c:v>0.93</c:v>
                </c:pt>
                <c:pt idx="14">
                  <c:v>1</c:v>
                </c:pt>
                <c:pt idx="15">
                  <c:v>2</c:v>
                </c:pt>
              </c:numCache>
            </c:numRef>
          </c:xVal>
          <c:yVal>
            <c:numRef>
              <c:f>'Nissan GTR COBB'!$G$63:$V$63</c:f>
              <c:numCache>
                <c:formatCode>0</c:formatCode>
                <c:ptCount val="16"/>
                <c:pt idx="0">
                  <c:v>146.09019607843135</c:v>
                </c:pt>
                <c:pt idx="1">
                  <c:v>127.82128851540614</c:v>
                </c:pt>
                <c:pt idx="2">
                  <c:v>114.30221934927815</c:v>
                </c:pt>
                <c:pt idx="3">
                  <c:v>104.91006248653305</c:v>
                </c:pt>
                <c:pt idx="4">
                  <c:v>103.59051928463694</c:v>
                </c:pt>
                <c:pt idx="5">
                  <c:v>103.59051928463694</c:v>
                </c:pt>
                <c:pt idx="6">
                  <c:v>103.59051928463694</c:v>
                </c:pt>
                <c:pt idx="7">
                  <c:v>103.59051928463694</c:v>
                </c:pt>
                <c:pt idx="8">
                  <c:v>103.59051928463694</c:v>
                </c:pt>
                <c:pt idx="9">
                  <c:v>103.59051928463694</c:v>
                </c:pt>
                <c:pt idx="10">
                  <c:v>103.59051928463694</c:v>
                </c:pt>
                <c:pt idx="11">
                  <c:v>103.59051928463694</c:v>
                </c:pt>
                <c:pt idx="12">
                  <c:v>103.30889894419306</c:v>
                </c:pt>
                <c:pt idx="13">
                  <c:v>100.92492997198889</c:v>
                </c:pt>
                <c:pt idx="14">
                  <c:v>100</c:v>
                </c:pt>
                <c:pt idx="15">
                  <c:v>100</c:v>
                </c:pt>
              </c:numCache>
            </c:numRef>
          </c:yVal>
          <c:smooth val="1"/>
          <c:extLst>
            <c:ext xmlns:c16="http://schemas.microsoft.com/office/drawing/2014/chart" uri="{C3380CC4-5D6E-409C-BE32-E72D297353CC}">
              <c16:uniqueId val="{00000000-6CF2-4A9D-9750-A3187E039A1E}"/>
            </c:ext>
          </c:extLst>
        </c:ser>
        <c:ser>
          <c:idx val="1"/>
          <c:order val="1"/>
          <c:tx>
            <c:strRef>
              <c:f>'Nissan GTR COBB'!$F$64</c:f>
              <c:strCache>
                <c:ptCount val="1"/>
                <c:pt idx="0">
                  <c:v>3.0</c:v>
                </c:pt>
              </c:strCache>
            </c:strRef>
          </c:tx>
          <c:marker>
            <c:symbol val="none"/>
          </c:marker>
          <c:xVal>
            <c:numRef>
              <c:f>'Nissan GTR COBB'!$G$62:$V$62</c:f>
              <c:numCache>
                <c:formatCode>0.000</c:formatCode>
                <c:ptCount val="16"/>
                <c:pt idx="0">
                  <c:v>0.02</c:v>
                </c:pt>
                <c:pt idx="1">
                  <c:v>0.09</c:v>
                </c:pt>
                <c:pt idx="2">
                  <c:v>0.16</c:v>
                </c:pt>
                <c:pt idx="3">
                  <c:v>0.23</c:v>
                </c:pt>
                <c:pt idx="4">
                  <c:v>0.3</c:v>
                </c:pt>
                <c:pt idx="5">
                  <c:v>0.37</c:v>
                </c:pt>
                <c:pt idx="6">
                  <c:v>0.44</c:v>
                </c:pt>
                <c:pt idx="7">
                  <c:v>0.51</c:v>
                </c:pt>
                <c:pt idx="8">
                  <c:v>0.57999999999999996</c:v>
                </c:pt>
                <c:pt idx="9">
                  <c:v>0.65</c:v>
                </c:pt>
                <c:pt idx="10">
                  <c:v>0.72</c:v>
                </c:pt>
                <c:pt idx="11">
                  <c:v>0.79</c:v>
                </c:pt>
                <c:pt idx="12">
                  <c:v>0.86</c:v>
                </c:pt>
                <c:pt idx="13">
                  <c:v>0.93</c:v>
                </c:pt>
                <c:pt idx="14">
                  <c:v>1</c:v>
                </c:pt>
                <c:pt idx="15">
                  <c:v>2</c:v>
                </c:pt>
              </c:numCache>
            </c:numRef>
          </c:xVal>
          <c:yVal>
            <c:numRef>
              <c:f>'Nissan GTR COBB'!$G$64:$V$64</c:f>
              <c:numCache>
                <c:formatCode>0</c:formatCode>
                <c:ptCount val="16"/>
                <c:pt idx="0">
                  <c:v>174.13039215686277</c:v>
                </c:pt>
                <c:pt idx="1">
                  <c:v>145.53795518207286</c:v>
                </c:pt>
                <c:pt idx="2">
                  <c:v>124.2480392156863</c:v>
                </c:pt>
                <c:pt idx="3">
                  <c:v>109.31456582633055</c:v>
                </c:pt>
                <c:pt idx="4">
                  <c:v>105.14929971988789</c:v>
                </c:pt>
                <c:pt idx="5">
                  <c:v>105.14929971988789</c:v>
                </c:pt>
                <c:pt idx="6">
                  <c:v>105.14929971988789</c:v>
                </c:pt>
                <c:pt idx="7">
                  <c:v>105.14929971988789</c:v>
                </c:pt>
                <c:pt idx="8">
                  <c:v>105.14929971988789</c:v>
                </c:pt>
                <c:pt idx="9">
                  <c:v>105.14929971988789</c:v>
                </c:pt>
                <c:pt idx="10">
                  <c:v>105.14929971988789</c:v>
                </c:pt>
                <c:pt idx="11">
                  <c:v>105.14929971988789</c:v>
                </c:pt>
                <c:pt idx="12">
                  <c:v>104.85028011204486</c:v>
                </c:pt>
                <c:pt idx="13">
                  <c:v>101.44691876750699</c:v>
                </c:pt>
                <c:pt idx="14">
                  <c:v>100</c:v>
                </c:pt>
                <c:pt idx="15">
                  <c:v>100</c:v>
                </c:pt>
              </c:numCache>
            </c:numRef>
          </c:yVal>
          <c:smooth val="1"/>
          <c:extLst>
            <c:ext xmlns:c16="http://schemas.microsoft.com/office/drawing/2014/chart" uri="{C3380CC4-5D6E-409C-BE32-E72D297353CC}">
              <c16:uniqueId val="{00000001-6CF2-4A9D-9750-A3187E039A1E}"/>
            </c:ext>
          </c:extLst>
        </c:ser>
        <c:ser>
          <c:idx val="2"/>
          <c:order val="2"/>
          <c:tx>
            <c:strRef>
              <c:f>'Nissan GTR COBB'!$F$65</c:f>
              <c:strCache>
                <c:ptCount val="1"/>
                <c:pt idx="0">
                  <c:v>3.5</c:v>
                </c:pt>
              </c:strCache>
            </c:strRef>
          </c:tx>
          <c:marker>
            <c:symbol val="none"/>
          </c:marker>
          <c:xVal>
            <c:numRef>
              <c:f>'Nissan GTR COBB'!$G$62:$V$62</c:f>
              <c:numCache>
                <c:formatCode>0.000</c:formatCode>
                <c:ptCount val="16"/>
                <c:pt idx="0">
                  <c:v>0.02</c:v>
                </c:pt>
                <c:pt idx="1">
                  <c:v>0.09</c:v>
                </c:pt>
                <c:pt idx="2">
                  <c:v>0.16</c:v>
                </c:pt>
                <c:pt idx="3">
                  <c:v>0.23</c:v>
                </c:pt>
                <c:pt idx="4">
                  <c:v>0.3</c:v>
                </c:pt>
                <c:pt idx="5">
                  <c:v>0.37</c:v>
                </c:pt>
                <c:pt idx="6">
                  <c:v>0.44</c:v>
                </c:pt>
                <c:pt idx="7">
                  <c:v>0.51</c:v>
                </c:pt>
                <c:pt idx="8">
                  <c:v>0.57999999999999996</c:v>
                </c:pt>
                <c:pt idx="9">
                  <c:v>0.65</c:v>
                </c:pt>
                <c:pt idx="10">
                  <c:v>0.72</c:v>
                </c:pt>
                <c:pt idx="11">
                  <c:v>0.79</c:v>
                </c:pt>
                <c:pt idx="12">
                  <c:v>0.86</c:v>
                </c:pt>
                <c:pt idx="13">
                  <c:v>0.93</c:v>
                </c:pt>
                <c:pt idx="14">
                  <c:v>1</c:v>
                </c:pt>
                <c:pt idx="15">
                  <c:v>2</c:v>
                </c:pt>
              </c:numCache>
            </c:numRef>
          </c:xVal>
          <c:yVal>
            <c:numRef>
              <c:f>'Nissan GTR COBB'!$G$65:$V$65</c:f>
              <c:numCache>
                <c:formatCode>0</c:formatCode>
                <c:ptCount val="16"/>
                <c:pt idx="0">
                  <c:v>180.50849673202615</c:v>
                </c:pt>
                <c:pt idx="1">
                  <c:v>149.55541549953315</c:v>
                </c:pt>
                <c:pt idx="2">
                  <c:v>126.49265962795374</c:v>
                </c:pt>
                <c:pt idx="3">
                  <c:v>110.29923866982689</c:v>
                </c:pt>
                <c:pt idx="4">
                  <c:v>105.52907419377999</c:v>
                </c:pt>
                <c:pt idx="5">
                  <c:v>105.52907419377999</c:v>
                </c:pt>
                <c:pt idx="6">
                  <c:v>105.52907419377999</c:v>
                </c:pt>
                <c:pt idx="7">
                  <c:v>105.52907419377999</c:v>
                </c:pt>
                <c:pt idx="8">
                  <c:v>105.52907419377999</c:v>
                </c:pt>
                <c:pt idx="9">
                  <c:v>105.52907419377999</c:v>
                </c:pt>
                <c:pt idx="10">
                  <c:v>105.52907419377999</c:v>
                </c:pt>
                <c:pt idx="11">
                  <c:v>105.52907419377999</c:v>
                </c:pt>
                <c:pt idx="12">
                  <c:v>105.21509732097962</c:v>
                </c:pt>
                <c:pt idx="13">
                  <c:v>101.56055088702152</c:v>
                </c:pt>
                <c:pt idx="14">
                  <c:v>100</c:v>
                </c:pt>
                <c:pt idx="15">
                  <c:v>100</c:v>
                </c:pt>
              </c:numCache>
            </c:numRef>
          </c:yVal>
          <c:smooth val="1"/>
          <c:extLst>
            <c:ext xmlns:c16="http://schemas.microsoft.com/office/drawing/2014/chart" uri="{C3380CC4-5D6E-409C-BE32-E72D297353CC}">
              <c16:uniqueId val="{00000002-6CF2-4A9D-9750-A3187E039A1E}"/>
            </c:ext>
          </c:extLst>
        </c:ser>
        <c:ser>
          <c:idx val="3"/>
          <c:order val="3"/>
          <c:tx>
            <c:strRef>
              <c:f>'Nissan GTR COBB'!$F$66</c:f>
              <c:strCache>
                <c:ptCount val="1"/>
                <c:pt idx="0">
                  <c:v>4.0</c:v>
                </c:pt>
              </c:strCache>
            </c:strRef>
          </c:tx>
          <c:marker>
            <c:symbol val="none"/>
          </c:marker>
          <c:xVal>
            <c:numRef>
              <c:f>'Nissan GTR COBB'!$G$62:$V$62</c:f>
              <c:numCache>
                <c:formatCode>0.000</c:formatCode>
                <c:ptCount val="16"/>
                <c:pt idx="0">
                  <c:v>0.02</c:v>
                </c:pt>
                <c:pt idx="1">
                  <c:v>0.09</c:v>
                </c:pt>
                <c:pt idx="2">
                  <c:v>0.16</c:v>
                </c:pt>
                <c:pt idx="3">
                  <c:v>0.23</c:v>
                </c:pt>
                <c:pt idx="4">
                  <c:v>0.3</c:v>
                </c:pt>
                <c:pt idx="5">
                  <c:v>0.37</c:v>
                </c:pt>
                <c:pt idx="6">
                  <c:v>0.44</c:v>
                </c:pt>
                <c:pt idx="7">
                  <c:v>0.51</c:v>
                </c:pt>
                <c:pt idx="8">
                  <c:v>0.57999999999999996</c:v>
                </c:pt>
                <c:pt idx="9">
                  <c:v>0.65</c:v>
                </c:pt>
                <c:pt idx="10">
                  <c:v>0.72</c:v>
                </c:pt>
                <c:pt idx="11">
                  <c:v>0.79</c:v>
                </c:pt>
                <c:pt idx="12">
                  <c:v>0.86</c:v>
                </c:pt>
                <c:pt idx="13">
                  <c:v>0.93</c:v>
                </c:pt>
                <c:pt idx="14">
                  <c:v>1</c:v>
                </c:pt>
                <c:pt idx="15">
                  <c:v>2</c:v>
                </c:pt>
              </c:numCache>
            </c:numRef>
          </c:xVal>
          <c:yVal>
            <c:numRef>
              <c:f>'Nissan GTR COBB'!$G$66:$V$66</c:f>
              <c:numCache>
                <c:formatCode>0</c:formatCode>
                <c:ptCount val="16"/>
                <c:pt idx="0">
                  <c:v>136.11176470588242</c:v>
                </c:pt>
                <c:pt idx="1">
                  <c:v>121.42058823529418</c:v>
                </c:pt>
                <c:pt idx="2">
                  <c:v>110.61176470588241</c:v>
                </c:pt>
                <c:pt idx="3">
                  <c:v>103.17058823529416</c:v>
                </c:pt>
                <c:pt idx="4">
                  <c:v>103.11176470588239</c:v>
                </c:pt>
                <c:pt idx="5">
                  <c:v>103.11176470588239</c:v>
                </c:pt>
                <c:pt idx="6">
                  <c:v>103.11176470588239</c:v>
                </c:pt>
                <c:pt idx="7">
                  <c:v>103.11176470588239</c:v>
                </c:pt>
                <c:pt idx="8">
                  <c:v>103.11176470588239</c:v>
                </c:pt>
                <c:pt idx="9">
                  <c:v>103.11176470588239</c:v>
                </c:pt>
                <c:pt idx="10">
                  <c:v>103.11176470588239</c:v>
                </c:pt>
                <c:pt idx="11">
                  <c:v>103.11176470588239</c:v>
                </c:pt>
                <c:pt idx="12">
                  <c:v>102.81764705882352</c:v>
                </c:pt>
                <c:pt idx="13">
                  <c:v>100.74411764705886</c:v>
                </c:pt>
                <c:pt idx="14">
                  <c:v>100</c:v>
                </c:pt>
                <c:pt idx="15">
                  <c:v>100</c:v>
                </c:pt>
              </c:numCache>
            </c:numRef>
          </c:yVal>
          <c:smooth val="1"/>
          <c:extLst>
            <c:ext xmlns:c16="http://schemas.microsoft.com/office/drawing/2014/chart" uri="{C3380CC4-5D6E-409C-BE32-E72D297353CC}">
              <c16:uniqueId val="{00000003-6CF2-4A9D-9750-A3187E039A1E}"/>
            </c:ext>
          </c:extLst>
        </c:ser>
        <c:ser>
          <c:idx val="4"/>
          <c:order val="4"/>
          <c:tx>
            <c:strRef>
              <c:f>'Nissan GTR COBB'!$F$67</c:f>
              <c:strCache>
                <c:ptCount val="1"/>
                <c:pt idx="0">
                  <c:v>4.5</c:v>
                </c:pt>
              </c:strCache>
            </c:strRef>
          </c:tx>
          <c:marker>
            <c:symbol val="none"/>
          </c:marker>
          <c:xVal>
            <c:numRef>
              <c:f>'Nissan GTR COBB'!$G$62:$V$62</c:f>
              <c:numCache>
                <c:formatCode>0.000</c:formatCode>
                <c:ptCount val="16"/>
                <c:pt idx="0">
                  <c:v>0.02</c:v>
                </c:pt>
                <c:pt idx="1">
                  <c:v>0.09</c:v>
                </c:pt>
                <c:pt idx="2">
                  <c:v>0.16</c:v>
                </c:pt>
                <c:pt idx="3">
                  <c:v>0.23</c:v>
                </c:pt>
                <c:pt idx="4">
                  <c:v>0.3</c:v>
                </c:pt>
                <c:pt idx="5">
                  <c:v>0.37</c:v>
                </c:pt>
                <c:pt idx="6">
                  <c:v>0.44</c:v>
                </c:pt>
                <c:pt idx="7">
                  <c:v>0.51</c:v>
                </c:pt>
                <c:pt idx="8">
                  <c:v>0.57999999999999996</c:v>
                </c:pt>
                <c:pt idx="9">
                  <c:v>0.65</c:v>
                </c:pt>
                <c:pt idx="10">
                  <c:v>0.72</c:v>
                </c:pt>
                <c:pt idx="11">
                  <c:v>0.79</c:v>
                </c:pt>
                <c:pt idx="12">
                  <c:v>0.86</c:v>
                </c:pt>
                <c:pt idx="13">
                  <c:v>0.93</c:v>
                </c:pt>
                <c:pt idx="14">
                  <c:v>1</c:v>
                </c:pt>
                <c:pt idx="15">
                  <c:v>2</c:v>
                </c:pt>
              </c:numCache>
            </c:numRef>
          </c:xVal>
          <c:yVal>
            <c:numRef>
              <c:f>'Nissan GTR COBB'!$G$67:$V$67</c:f>
              <c:numCache>
                <c:formatCode>0</c:formatCode>
                <c:ptCount val="16"/>
                <c:pt idx="0">
                  <c:v>148.32450980392159</c:v>
                </c:pt>
                <c:pt idx="1">
                  <c:v>129.02619047619049</c:v>
                </c:pt>
                <c:pt idx="2">
                  <c:v>114.76924154277097</c:v>
                </c:pt>
                <c:pt idx="3">
                  <c:v>104.89039000215472</c:v>
                </c:pt>
                <c:pt idx="4">
                  <c:v>103.8783236371471</c:v>
                </c:pt>
                <c:pt idx="5">
                  <c:v>103.8783236371471</c:v>
                </c:pt>
                <c:pt idx="6">
                  <c:v>103.8783236371471</c:v>
                </c:pt>
                <c:pt idx="7">
                  <c:v>103.8783236371471</c:v>
                </c:pt>
                <c:pt idx="8">
                  <c:v>103.8783236371471</c:v>
                </c:pt>
                <c:pt idx="9">
                  <c:v>103.8783236371471</c:v>
                </c:pt>
                <c:pt idx="10">
                  <c:v>103.8783236371471</c:v>
                </c:pt>
                <c:pt idx="11">
                  <c:v>103.8783236371471</c:v>
                </c:pt>
                <c:pt idx="12">
                  <c:v>103.55506356388702</c:v>
                </c:pt>
                <c:pt idx="13">
                  <c:v>100.9771708683474</c:v>
                </c:pt>
                <c:pt idx="14">
                  <c:v>100</c:v>
                </c:pt>
                <c:pt idx="15">
                  <c:v>100</c:v>
                </c:pt>
              </c:numCache>
            </c:numRef>
          </c:yVal>
          <c:smooth val="1"/>
          <c:extLst>
            <c:ext xmlns:c16="http://schemas.microsoft.com/office/drawing/2014/chart" uri="{C3380CC4-5D6E-409C-BE32-E72D297353CC}">
              <c16:uniqueId val="{00000004-6CF2-4A9D-9750-A3187E039A1E}"/>
            </c:ext>
          </c:extLst>
        </c:ser>
        <c:ser>
          <c:idx val="5"/>
          <c:order val="5"/>
          <c:tx>
            <c:strRef>
              <c:f>'Nissan GTR COBB'!$F$68</c:f>
              <c:strCache>
                <c:ptCount val="1"/>
                <c:pt idx="0">
                  <c:v>5.0</c:v>
                </c:pt>
              </c:strCache>
            </c:strRef>
          </c:tx>
          <c:marker>
            <c:symbol val="none"/>
          </c:marker>
          <c:xVal>
            <c:numRef>
              <c:f>'Nissan GTR COBB'!$G$62:$V$62</c:f>
              <c:numCache>
                <c:formatCode>0.000</c:formatCode>
                <c:ptCount val="16"/>
                <c:pt idx="0">
                  <c:v>0.02</c:v>
                </c:pt>
                <c:pt idx="1">
                  <c:v>0.09</c:v>
                </c:pt>
                <c:pt idx="2">
                  <c:v>0.16</c:v>
                </c:pt>
                <c:pt idx="3">
                  <c:v>0.23</c:v>
                </c:pt>
                <c:pt idx="4">
                  <c:v>0.3</c:v>
                </c:pt>
                <c:pt idx="5">
                  <c:v>0.37</c:v>
                </c:pt>
                <c:pt idx="6">
                  <c:v>0.44</c:v>
                </c:pt>
                <c:pt idx="7">
                  <c:v>0.51</c:v>
                </c:pt>
                <c:pt idx="8">
                  <c:v>0.57999999999999996</c:v>
                </c:pt>
                <c:pt idx="9">
                  <c:v>0.65</c:v>
                </c:pt>
                <c:pt idx="10">
                  <c:v>0.72</c:v>
                </c:pt>
                <c:pt idx="11">
                  <c:v>0.79</c:v>
                </c:pt>
                <c:pt idx="12">
                  <c:v>0.86</c:v>
                </c:pt>
                <c:pt idx="13">
                  <c:v>0.93</c:v>
                </c:pt>
                <c:pt idx="14">
                  <c:v>1</c:v>
                </c:pt>
                <c:pt idx="15">
                  <c:v>2</c:v>
                </c:pt>
              </c:numCache>
            </c:numRef>
          </c:xVal>
          <c:yVal>
            <c:numRef>
              <c:f>'Nissan GTR COBB'!$G$68:$V$68</c:f>
              <c:numCache>
                <c:formatCode>0</c:formatCode>
                <c:ptCount val="16"/>
                <c:pt idx="0">
                  <c:v>103.43921568627451</c:v>
                </c:pt>
                <c:pt idx="1">
                  <c:v>102.04005602240896</c:v>
                </c:pt>
                <c:pt idx="2">
                  <c:v>101.01064425770309</c:v>
                </c:pt>
                <c:pt idx="3">
                  <c:v>100.30196078431374</c:v>
                </c:pt>
                <c:pt idx="4">
                  <c:v>100.29635854341737</c:v>
                </c:pt>
                <c:pt idx="5">
                  <c:v>100.29635854341737</c:v>
                </c:pt>
                <c:pt idx="6">
                  <c:v>100.29635854341737</c:v>
                </c:pt>
                <c:pt idx="7">
                  <c:v>100.29635854341737</c:v>
                </c:pt>
                <c:pt idx="8">
                  <c:v>100.29635854341737</c:v>
                </c:pt>
                <c:pt idx="9">
                  <c:v>100.29635854341737</c:v>
                </c:pt>
                <c:pt idx="10">
                  <c:v>100.29635854341737</c:v>
                </c:pt>
                <c:pt idx="11">
                  <c:v>100.29635854341737</c:v>
                </c:pt>
                <c:pt idx="12">
                  <c:v>100.26834733893558</c:v>
                </c:pt>
                <c:pt idx="13">
                  <c:v>100.07086834733894</c:v>
                </c:pt>
                <c:pt idx="14">
                  <c:v>100</c:v>
                </c:pt>
                <c:pt idx="15">
                  <c:v>100</c:v>
                </c:pt>
              </c:numCache>
            </c:numRef>
          </c:yVal>
          <c:smooth val="1"/>
          <c:extLst>
            <c:ext xmlns:c16="http://schemas.microsoft.com/office/drawing/2014/chart" uri="{C3380CC4-5D6E-409C-BE32-E72D297353CC}">
              <c16:uniqueId val="{00000005-6CF2-4A9D-9750-A3187E039A1E}"/>
            </c:ext>
          </c:extLst>
        </c:ser>
        <c:ser>
          <c:idx val="6"/>
          <c:order val="6"/>
          <c:tx>
            <c:strRef>
              <c:f>'Nissan GTR COBB'!$F$69</c:f>
              <c:strCache>
                <c:ptCount val="1"/>
                <c:pt idx="0">
                  <c:v>5.5</c:v>
                </c:pt>
              </c:strCache>
            </c:strRef>
          </c:tx>
          <c:marker>
            <c:symbol val="none"/>
          </c:marker>
          <c:xVal>
            <c:numRef>
              <c:f>'Nissan GTR COBB'!$G$62:$V$62</c:f>
              <c:numCache>
                <c:formatCode>0.000</c:formatCode>
                <c:ptCount val="16"/>
                <c:pt idx="0">
                  <c:v>0.02</c:v>
                </c:pt>
                <c:pt idx="1">
                  <c:v>0.09</c:v>
                </c:pt>
                <c:pt idx="2">
                  <c:v>0.16</c:v>
                </c:pt>
                <c:pt idx="3">
                  <c:v>0.23</c:v>
                </c:pt>
                <c:pt idx="4">
                  <c:v>0.3</c:v>
                </c:pt>
                <c:pt idx="5">
                  <c:v>0.37</c:v>
                </c:pt>
                <c:pt idx="6">
                  <c:v>0.44</c:v>
                </c:pt>
                <c:pt idx="7">
                  <c:v>0.51</c:v>
                </c:pt>
                <c:pt idx="8">
                  <c:v>0.57999999999999996</c:v>
                </c:pt>
                <c:pt idx="9">
                  <c:v>0.65</c:v>
                </c:pt>
                <c:pt idx="10">
                  <c:v>0.72</c:v>
                </c:pt>
                <c:pt idx="11">
                  <c:v>0.79</c:v>
                </c:pt>
                <c:pt idx="12">
                  <c:v>0.86</c:v>
                </c:pt>
                <c:pt idx="13">
                  <c:v>0.93</c:v>
                </c:pt>
                <c:pt idx="14">
                  <c:v>1</c:v>
                </c:pt>
                <c:pt idx="15">
                  <c:v>2</c:v>
                </c:pt>
              </c:numCache>
            </c:numRef>
          </c:xVal>
          <c:yVal>
            <c:numRef>
              <c:f>'Nissan GTR COBB'!$G$69:$V$69</c:f>
              <c:numCache>
                <c:formatCode>0</c:formatCode>
                <c:ptCount val="16"/>
                <c:pt idx="0">
                  <c:v>100</c:v>
                </c:pt>
                <c:pt idx="1">
                  <c:v>100</c:v>
                </c:pt>
                <c:pt idx="2">
                  <c:v>100</c:v>
                </c:pt>
                <c:pt idx="3">
                  <c:v>100</c:v>
                </c:pt>
                <c:pt idx="4">
                  <c:v>100</c:v>
                </c:pt>
                <c:pt idx="5">
                  <c:v>100</c:v>
                </c:pt>
                <c:pt idx="6">
                  <c:v>100</c:v>
                </c:pt>
                <c:pt idx="7">
                  <c:v>100</c:v>
                </c:pt>
                <c:pt idx="8">
                  <c:v>100</c:v>
                </c:pt>
                <c:pt idx="9">
                  <c:v>100</c:v>
                </c:pt>
                <c:pt idx="10">
                  <c:v>100</c:v>
                </c:pt>
                <c:pt idx="11">
                  <c:v>100</c:v>
                </c:pt>
                <c:pt idx="12">
                  <c:v>100</c:v>
                </c:pt>
                <c:pt idx="13">
                  <c:v>100</c:v>
                </c:pt>
                <c:pt idx="14">
                  <c:v>100</c:v>
                </c:pt>
                <c:pt idx="15">
                  <c:v>100</c:v>
                </c:pt>
              </c:numCache>
            </c:numRef>
          </c:yVal>
          <c:smooth val="1"/>
          <c:extLst>
            <c:ext xmlns:c16="http://schemas.microsoft.com/office/drawing/2014/chart" uri="{C3380CC4-5D6E-409C-BE32-E72D297353CC}">
              <c16:uniqueId val="{00000006-6CF2-4A9D-9750-A3187E039A1E}"/>
            </c:ext>
          </c:extLst>
        </c:ser>
        <c:ser>
          <c:idx val="7"/>
          <c:order val="7"/>
          <c:tx>
            <c:strRef>
              <c:f>'Nissan GTR COBB'!$F$70</c:f>
              <c:strCache>
                <c:ptCount val="1"/>
                <c:pt idx="0">
                  <c:v>6.0</c:v>
                </c:pt>
              </c:strCache>
            </c:strRef>
          </c:tx>
          <c:marker>
            <c:symbol val="none"/>
          </c:marker>
          <c:xVal>
            <c:numRef>
              <c:f>'Nissan GTR COBB'!$G$62:$V$62</c:f>
              <c:numCache>
                <c:formatCode>0.000</c:formatCode>
                <c:ptCount val="16"/>
                <c:pt idx="0">
                  <c:v>0.02</c:v>
                </c:pt>
                <c:pt idx="1">
                  <c:v>0.09</c:v>
                </c:pt>
                <c:pt idx="2">
                  <c:v>0.16</c:v>
                </c:pt>
                <c:pt idx="3">
                  <c:v>0.23</c:v>
                </c:pt>
                <c:pt idx="4">
                  <c:v>0.3</c:v>
                </c:pt>
                <c:pt idx="5">
                  <c:v>0.37</c:v>
                </c:pt>
                <c:pt idx="6">
                  <c:v>0.44</c:v>
                </c:pt>
                <c:pt idx="7">
                  <c:v>0.51</c:v>
                </c:pt>
                <c:pt idx="8">
                  <c:v>0.57999999999999996</c:v>
                </c:pt>
                <c:pt idx="9">
                  <c:v>0.65</c:v>
                </c:pt>
                <c:pt idx="10">
                  <c:v>0.72</c:v>
                </c:pt>
                <c:pt idx="11">
                  <c:v>0.79</c:v>
                </c:pt>
                <c:pt idx="12">
                  <c:v>0.86</c:v>
                </c:pt>
                <c:pt idx="13">
                  <c:v>0.93</c:v>
                </c:pt>
                <c:pt idx="14">
                  <c:v>1</c:v>
                </c:pt>
                <c:pt idx="15">
                  <c:v>2</c:v>
                </c:pt>
              </c:numCache>
            </c:numRef>
          </c:xVal>
          <c:yVal>
            <c:numRef>
              <c:f>'Nissan GTR COBB'!$G$70:$V$70</c:f>
              <c:numCache>
                <c:formatCode>0</c:formatCode>
                <c:ptCount val="16"/>
                <c:pt idx="0">
                  <c:v>129.23333333333335</c:v>
                </c:pt>
                <c:pt idx="1">
                  <c:v>117.3404761904762</c:v>
                </c:pt>
                <c:pt idx="2">
                  <c:v>108.5904761904762</c:v>
                </c:pt>
                <c:pt idx="3">
                  <c:v>102.56666666666666</c:v>
                </c:pt>
                <c:pt idx="4">
                  <c:v>102.51904761904768</c:v>
                </c:pt>
                <c:pt idx="5">
                  <c:v>102.51904761904768</c:v>
                </c:pt>
                <c:pt idx="6">
                  <c:v>102.51904761904768</c:v>
                </c:pt>
                <c:pt idx="7">
                  <c:v>102.51904761904768</c:v>
                </c:pt>
                <c:pt idx="8">
                  <c:v>102.51904761904768</c:v>
                </c:pt>
                <c:pt idx="9">
                  <c:v>102.51904761904768</c:v>
                </c:pt>
                <c:pt idx="10">
                  <c:v>102.51904761904768</c:v>
                </c:pt>
                <c:pt idx="11">
                  <c:v>102.51904761904768</c:v>
                </c:pt>
                <c:pt idx="12">
                  <c:v>102.28095238095241</c:v>
                </c:pt>
                <c:pt idx="13">
                  <c:v>100.60238095238103</c:v>
                </c:pt>
                <c:pt idx="14">
                  <c:v>100</c:v>
                </c:pt>
                <c:pt idx="15">
                  <c:v>100</c:v>
                </c:pt>
              </c:numCache>
            </c:numRef>
          </c:yVal>
          <c:smooth val="1"/>
          <c:extLst>
            <c:ext xmlns:c16="http://schemas.microsoft.com/office/drawing/2014/chart" uri="{C3380CC4-5D6E-409C-BE32-E72D297353CC}">
              <c16:uniqueId val="{00000007-6CF2-4A9D-9750-A3187E039A1E}"/>
            </c:ext>
          </c:extLst>
        </c:ser>
        <c:dLbls>
          <c:showLegendKey val="0"/>
          <c:showVal val="0"/>
          <c:showCatName val="0"/>
          <c:showSerName val="0"/>
          <c:showPercent val="0"/>
          <c:showBubbleSize val="0"/>
        </c:dLbls>
        <c:axId val="171633280"/>
        <c:axId val="171655936"/>
      </c:scatterChart>
      <c:valAx>
        <c:axId val="171633280"/>
        <c:scaling>
          <c:orientation val="minMax"/>
          <c:max val="2"/>
        </c:scaling>
        <c:delete val="0"/>
        <c:axPos val="b"/>
        <c:majorGridlines/>
        <c:title>
          <c:tx>
            <c:rich>
              <a:bodyPr/>
              <a:lstStyle/>
              <a:p>
                <a:pPr marL="0" marR="0" indent="0" algn="ctr" defTabSz="914400" rtl="0" eaLnBrk="1" fontAlgn="auto" latinLnBrk="0" hangingPunct="1">
                  <a:lnSpc>
                    <a:spcPct val="100000"/>
                  </a:lnSpc>
                  <a:spcBef>
                    <a:spcPts val="0"/>
                  </a:spcBef>
                  <a:spcAft>
                    <a:spcPts val="0"/>
                  </a:spcAft>
                  <a:buClrTx/>
                  <a:buSzTx/>
                  <a:buFontTx/>
                  <a:buNone/>
                  <a:tabLst/>
                  <a:defRPr sz="1000" b="1" i="0" u="none" strike="noStrike" kern="1200" baseline="0">
                    <a:solidFill>
                      <a:sysClr val="windowText" lastClr="000000"/>
                    </a:solidFill>
                    <a:latin typeface="+mn-lt"/>
                    <a:ea typeface="+mn-ea"/>
                    <a:cs typeface="+mn-cs"/>
                  </a:defRPr>
                </a:pPr>
                <a:r>
                  <a:rPr lang="en-GB" sz="1000" b="1" i="0" baseline="0"/>
                  <a:t>Effective Pulse WIdth (mS)</a:t>
                </a:r>
              </a:p>
            </c:rich>
          </c:tx>
          <c:overlay val="0"/>
        </c:title>
        <c:numFmt formatCode="0.0" sourceLinked="0"/>
        <c:majorTickMark val="out"/>
        <c:minorTickMark val="none"/>
        <c:tickLblPos val="nextTo"/>
        <c:crossAx val="171655936"/>
        <c:crosses val="autoZero"/>
        <c:crossBetween val="midCat"/>
        <c:majorUnit val="0.2"/>
      </c:valAx>
      <c:valAx>
        <c:axId val="171655936"/>
        <c:scaling>
          <c:orientation val="minMax"/>
          <c:min val="100"/>
        </c:scaling>
        <c:delete val="0"/>
        <c:axPos val="l"/>
        <c:majorGridlines/>
        <c:title>
          <c:tx>
            <c:rich>
              <a:bodyPr rot="-5400000" vert="horz"/>
              <a:lstStyle/>
              <a:p>
                <a:pPr>
                  <a:defRPr/>
                </a:pPr>
                <a:r>
                  <a:rPr lang="en-GB"/>
                  <a:t>Multiplier</a:t>
                </a:r>
                <a:r>
                  <a:rPr lang="en-GB" baseline="0"/>
                  <a:t> (%)</a:t>
                </a:r>
                <a:endParaRPr lang="en-GB"/>
              </a:p>
            </c:rich>
          </c:tx>
          <c:overlay val="0"/>
        </c:title>
        <c:numFmt formatCode="0" sourceLinked="1"/>
        <c:majorTickMark val="out"/>
        <c:minorTickMark val="none"/>
        <c:tickLblPos val="nextTo"/>
        <c:crossAx val="171633280"/>
        <c:crosses val="autoZero"/>
        <c:crossBetween val="midCat"/>
      </c:valAx>
    </c:plotArea>
    <c:legend>
      <c:legendPos val="r"/>
      <c:overlay val="0"/>
    </c:legend>
    <c:plotVisOnly val="1"/>
    <c:dispBlanksAs val="gap"/>
    <c:showDLblsOverMax val="0"/>
  </c:chart>
  <c:printSettings>
    <c:headerFooter/>
    <c:pageMargins b="0.75000000000000644" l="0.70000000000000062" r="0.70000000000000062" t="0.75000000000000644"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1400"/>
              <a:t>Injector Scaling</a:t>
            </a:r>
          </a:p>
        </c:rich>
      </c:tx>
      <c:overlay val="0"/>
    </c:title>
    <c:autoTitleDeleted val="0"/>
    <c:plotArea>
      <c:layout/>
      <c:scatterChart>
        <c:scatterStyle val="smoothMarker"/>
        <c:varyColors val="0"/>
        <c:ser>
          <c:idx val="0"/>
          <c:order val="0"/>
          <c:tx>
            <c:strRef>
              <c:f>'Subaru COBB'!$G$14</c:f>
              <c:strCache>
                <c:ptCount val="1"/>
                <c:pt idx="0">
                  <c:v>Scale</c:v>
                </c:pt>
              </c:strCache>
            </c:strRef>
          </c:tx>
          <c:marker>
            <c:symbol val="none"/>
          </c:marker>
          <c:xVal>
            <c:numRef>
              <c:f>'Subaru COBB'!$F$15:$F$22</c:f>
              <c:numCache>
                <c:formatCode>0.0</c:formatCode>
                <c:ptCount val="8"/>
                <c:pt idx="0">
                  <c:v>2.5</c:v>
                </c:pt>
                <c:pt idx="1">
                  <c:v>3</c:v>
                </c:pt>
                <c:pt idx="2">
                  <c:v>3.5</c:v>
                </c:pt>
                <c:pt idx="3">
                  <c:v>4</c:v>
                </c:pt>
                <c:pt idx="4">
                  <c:v>4.5</c:v>
                </c:pt>
                <c:pt idx="5">
                  <c:v>5</c:v>
                </c:pt>
                <c:pt idx="6">
                  <c:v>5.5</c:v>
                </c:pt>
                <c:pt idx="7">
                  <c:v>6</c:v>
                </c:pt>
              </c:numCache>
            </c:numRef>
          </c:xVal>
          <c:yVal>
            <c:numRef>
              <c:f>'Subaru COBB'!$G$15:$G$22</c:f>
              <c:numCache>
                <c:formatCode>0</c:formatCode>
                <c:ptCount val="8"/>
                <c:pt idx="0">
                  <c:v>2362.0143721392742</c:v>
                </c:pt>
                <c:pt idx="1">
                  <c:v>2120.3896800576963</c:v>
                </c:pt>
                <c:pt idx="2">
                  <c:v>1943.4323121549646</c:v>
                </c:pt>
                <c:pt idx="3">
                  <c:v>1792.7576048667072</c:v>
                </c:pt>
                <c:pt idx="4">
                  <c:v>1649.2581038357114</c:v>
                </c:pt>
                <c:pt idx="5">
                  <c:v>1573.3707067416915</c:v>
                </c:pt>
                <c:pt idx="6">
                  <c:v>1479.1922249594877</c:v>
                </c:pt>
                <c:pt idx="7">
                  <c:v>1413.7095348516939</c:v>
                </c:pt>
              </c:numCache>
            </c:numRef>
          </c:yVal>
          <c:smooth val="1"/>
          <c:extLst>
            <c:ext xmlns:c16="http://schemas.microsoft.com/office/drawing/2014/chart" uri="{C3380CC4-5D6E-409C-BE32-E72D297353CC}">
              <c16:uniqueId val="{00000000-2B50-4ECB-82BB-73CC923AFE48}"/>
            </c:ext>
          </c:extLst>
        </c:ser>
        <c:dLbls>
          <c:showLegendKey val="0"/>
          <c:showVal val="0"/>
          <c:showCatName val="0"/>
          <c:showSerName val="0"/>
          <c:showPercent val="0"/>
          <c:showBubbleSize val="0"/>
        </c:dLbls>
        <c:axId val="171724800"/>
        <c:axId val="171726720"/>
      </c:scatterChart>
      <c:valAx>
        <c:axId val="171724800"/>
        <c:scaling>
          <c:orientation val="minMax"/>
        </c:scaling>
        <c:delete val="0"/>
        <c:axPos val="b"/>
        <c:majorGridlines/>
        <c:title>
          <c:tx>
            <c:strRef>
              <c:f>'Subaru COBB'!$F$14</c:f>
              <c:strCache>
                <c:ptCount val="1"/>
                <c:pt idx="0">
                  <c:v>bar</c:v>
                </c:pt>
              </c:strCache>
            </c:strRef>
          </c:tx>
          <c:overlay val="0"/>
          <c:txPr>
            <a:bodyPr/>
            <a:lstStyle/>
            <a:p>
              <a:pPr>
                <a:defRPr/>
              </a:pPr>
              <a:endParaRPr lang="en-US"/>
            </a:p>
          </c:txPr>
        </c:title>
        <c:numFmt formatCode="0.0" sourceLinked="1"/>
        <c:majorTickMark val="out"/>
        <c:minorTickMark val="none"/>
        <c:tickLblPos val="nextTo"/>
        <c:crossAx val="171726720"/>
        <c:crosses val="autoZero"/>
        <c:crossBetween val="midCat"/>
      </c:valAx>
      <c:valAx>
        <c:axId val="171726720"/>
        <c:scaling>
          <c:orientation val="minMax"/>
        </c:scaling>
        <c:delete val="0"/>
        <c:axPos val="l"/>
        <c:majorGridlines/>
        <c:title>
          <c:tx>
            <c:strRef>
              <c:f>'Subaru COBB'!$H$15:$H$22</c:f>
              <c:strCache>
                <c:ptCount val="8"/>
                <c:pt idx="0">
                  <c:v>Injector Pulse Width for 1 g of fuel (uS)</c:v>
                </c:pt>
              </c:strCache>
            </c:strRef>
          </c:tx>
          <c:overlay val="0"/>
          <c:txPr>
            <a:bodyPr rot="-5400000" vert="horz"/>
            <a:lstStyle/>
            <a:p>
              <a:pPr>
                <a:defRPr/>
              </a:pPr>
              <a:endParaRPr lang="en-US"/>
            </a:p>
          </c:txPr>
        </c:title>
        <c:numFmt formatCode="0" sourceLinked="1"/>
        <c:majorTickMark val="out"/>
        <c:minorTickMark val="none"/>
        <c:tickLblPos val="nextTo"/>
        <c:crossAx val="171724800"/>
        <c:crosses val="autoZero"/>
        <c:crossBetween val="midCat"/>
      </c:valAx>
    </c:plotArea>
    <c:legend>
      <c:legendPos val="r"/>
      <c:overlay val="0"/>
    </c:legend>
    <c:plotVisOnly val="1"/>
    <c:dispBlanksAs val="gap"/>
    <c:showDLblsOverMax val="0"/>
  </c:chart>
  <c:printSettings>
    <c:headerFooter/>
    <c:pageMargins b="0.75000000000000488" l="0.70000000000000062" r="0.70000000000000062" t="0.7500000000000048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1400"/>
              <a:t>Latency- 32 bit ECU</a:t>
            </a:r>
          </a:p>
        </c:rich>
      </c:tx>
      <c:overlay val="1"/>
    </c:title>
    <c:autoTitleDeleted val="0"/>
    <c:plotArea>
      <c:layout>
        <c:manualLayout>
          <c:layoutTarget val="inner"/>
          <c:xMode val="edge"/>
          <c:yMode val="edge"/>
          <c:x val="9.9528525470205853E-2"/>
          <c:y val="0.1042669754175916"/>
          <c:w val="0.76835263661149544"/>
          <c:h val="0.77110236220472461"/>
        </c:manualLayout>
      </c:layout>
      <c:scatterChart>
        <c:scatterStyle val="smoothMarker"/>
        <c:varyColors val="0"/>
        <c:ser>
          <c:idx val="0"/>
          <c:order val="0"/>
          <c:tx>
            <c:strRef>
              <c:f>'Subaru COBB'!$F$41</c:f>
              <c:strCache>
                <c:ptCount val="1"/>
                <c:pt idx="0">
                  <c:v>2.5</c:v>
                </c:pt>
              </c:strCache>
            </c:strRef>
          </c:tx>
          <c:marker>
            <c:symbol val="none"/>
          </c:marker>
          <c:xVal>
            <c:numRef>
              <c:f>'Subaru COBB'!$G$40:$K$40</c:f>
              <c:numCache>
                <c:formatCode>0.0</c:formatCode>
                <c:ptCount val="5"/>
                <c:pt idx="0">
                  <c:v>8</c:v>
                </c:pt>
                <c:pt idx="1">
                  <c:v>10</c:v>
                </c:pt>
                <c:pt idx="2">
                  <c:v>12</c:v>
                </c:pt>
                <c:pt idx="3">
                  <c:v>14</c:v>
                </c:pt>
                <c:pt idx="4">
                  <c:v>16</c:v>
                </c:pt>
              </c:numCache>
            </c:numRef>
          </c:xVal>
          <c:yVal>
            <c:numRef>
              <c:f>'Subaru COBB'!$G$41:$K$41</c:f>
              <c:numCache>
                <c:formatCode>0.000</c:formatCode>
                <c:ptCount val="5"/>
                <c:pt idx="0">
                  <c:v>2.3875295055821368</c:v>
                </c:pt>
                <c:pt idx="1">
                  <c:v>1.7389169514695819</c:v>
                </c:pt>
                <c:pt idx="2">
                  <c:v>1.3759316473000673</c:v>
                </c:pt>
                <c:pt idx="3">
                  <c:v>1.162497038049672</c:v>
                </c:pt>
                <c:pt idx="4">
                  <c:v>0.96253656869446402</c:v>
                </c:pt>
              </c:numCache>
            </c:numRef>
          </c:yVal>
          <c:smooth val="1"/>
          <c:extLst>
            <c:ext xmlns:c16="http://schemas.microsoft.com/office/drawing/2014/chart" uri="{C3380CC4-5D6E-409C-BE32-E72D297353CC}">
              <c16:uniqueId val="{00000000-A734-40FC-B7AE-E0FF77065056}"/>
            </c:ext>
          </c:extLst>
        </c:ser>
        <c:ser>
          <c:idx val="1"/>
          <c:order val="1"/>
          <c:tx>
            <c:strRef>
              <c:f>'Subaru COBB'!$F$42</c:f>
              <c:strCache>
                <c:ptCount val="1"/>
                <c:pt idx="0">
                  <c:v>3.0</c:v>
                </c:pt>
              </c:strCache>
            </c:strRef>
          </c:tx>
          <c:marker>
            <c:symbol val="none"/>
          </c:marker>
          <c:xVal>
            <c:numRef>
              <c:f>'Subaru COBB'!$G$40:$K$40</c:f>
              <c:numCache>
                <c:formatCode>0.0</c:formatCode>
                <c:ptCount val="5"/>
                <c:pt idx="0">
                  <c:v>8</c:v>
                </c:pt>
                <c:pt idx="1">
                  <c:v>10</c:v>
                </c:pt>
                <c:pt idx="2">
                  <c:v>12</c:v>
                </c:pt>
                <c:pt idx="3">
                  <c:v>14</c:v>
                </c:pt>
                <c:pt idx="4">
                  <c:v>16</c:v>
                </c:pt>
              </c:numCache>
            </c:numRef>
          </c:xVal>
          <c:yVal>
            <c:numRef>
              <c:f>'Subaru COBB'!$G$42:$K$42</c:f>
              <c:numCache>
                <c:formatCode>0.000</c:formatCode>
                <c:ptCount val="5"/>
                <c:pt idx="0">
                  <c:v>2.5532108452950553</c:v>
                </c:pt>
                <c:pt idx="1">
                  <c:v>1.80351387559808</c:v>
                </c:pt>
                <c:pt idx="2">
                  <c:v>1.428346046935518</c:v>
                </c:pt>
                <c:pt idx="3">
                  <c:v>1.2255242652084792</c:v>
                </c:pt>
                <c:pt idx="4">
                  <c:v>0.99286543631806445</c:v>
                </c:pt>
              </c:numCache>
            </c:numRef>
          </c:yVal>
          <c:smooth val="1"/>
          <c:extLst>
            <c:ext xmlns:c16="http://schemas.microsoft.com/office/drawing/2014/chart" uri="{C3380CC4-5D6E-409C-BE32-E72D297353CC}">
              <c16:uniqueId val="{00000001-A734-40FC-B7AE-E0FF77065056}"/>
            </c:ext>
          </c:extLst>
        </c:ser>
        <c:ser>
          <c:idx val="2"/>
          <c:order val="2"/>
          <c:tx>
            <c:strRef>
              <c:f>'Subaru COBB'!$F$43</c:f>
              <c:strCache>
                <c:ptCount val="1"/>
                <c:pt idx="0">
                  <c:v>3.5</c:v>
                </c:pt>
              </c:strCache>
            </c:strRef>
          </c:tx>
          <c:marker>
            <c:symbol val="none"/>
          </c:marker>
          <c:xVal>
            <c:numRef>
              <c:f>'Subaru COBB'!$G$40:$K$40</c:f>
              <c:numCache>
                <c:formatCode>0.0</c:formatCode>
                <c:ptCount val="5"/>
                <c:pt idx="0">
                  <c:v>8</c:v>
                </c:pt>
                <c:pt idx="1">
                  <c:v>10</c:v>
                </c:pt>
                <c:pt idx="2">
                  <c:v>12</c:v>
                </c:pt>
                <c:pt idx="3">
                  <c:v>14</c:v>
                </c:pt>
                <c:pt idx="4">
                  <c:v>16</c:v>
                </c:pt>
              </c:numCache>
            </c:numRef>
          </c:xVal>
          <c:yVal>
            <c:numRef>
              <c:f>'Subaru COBB'!$G$43:$K$43</c:f>
              <c:numCache>
                <c:formatCode>0.000</c:formatCode>
                <c:ptCount val="5"/>
                <c:pt idx="0">
                  <c:v>2.6981770334928239</c:v>
                </c:pt>
                <c:pt idx="1">
                  <c:v>1.8901445659603553</c:v>
                </c:pt>
                <c:pt idx="2">
                  <c:v>1.4440660742765967</c:v>
                </c:pt>
                <c:pt idx="3">
                  <c:v>1.1981488949646852</c:v>
                </c:pt>
                <c:pt idx="4">
                  <c:v>0.99060036454773481</c:v>
                </c:pt>
              </c:numCache>
            </c:numRef>
          </c:yVal>
          <c:smooth val="1"/>
          <c:extLst>
            <c:ext xmlns:c16="http://schemas.microsoft.com/office/drawing/2014/chart" uri="{C3380CC4-5D6E-409C-BE32-E72D297353CC}">
              <c16:uniqueId val="{00000002-A734-40FC-B7AE-E0FF77065056}"/>
            </c:ext>
          </c:extLst>
        </c:ser>
        <c:ser>
          <c:idx val="3"/>
          <c:order val="3"/>
          <c:tx>
            <c:strRef>
              <c:f>'Subaru COBB'!$F$44</c:f>
              <c:strCache>
                <c:ptCount val="1"/>
                <c:pt idx="0">
                  <c:v>4.0</c:v>
                </c:pt>
              </c:strCache>
            </c:strRef>
          </c:tx>
          <c:marker>
            <c:symbol val="none"/>
          </c:marker>
          <c:xVal>
            <c:numRef>
              <c:f>'Subaru COBB'!$G$40:$K$40</c:f>
              <c:numCache>
                <c:formatCode>0.0</c:formatCode>
                <c:ptCount val="5"/>
                <c:pt idx="0">
                  <c:v>8</c:v>
                </c:pt>
                <c:pt idx="1">
                  <c:v>10</c:v>
                </c:pt>
                <c:pt idx="2">
                  <c:v>12</c:v>
                </c:pt>
                <c:pt idx="3">
                  <c:v>14</c:v>
                </c:pt>
                <c:pt idx="4">
                  <c:v>16</c:v>
                </c:pt>
              </c:numCache>
            </c:numRef>
          </c:xVal>
          <c:yVal>
            <c:numRef>
              <c:f>'Subaru COBB'!$G$44:$K$44</c:f>
              <c:numCache>
                <c:formatCode>0.000</c:formatCode>
                <c:ptCount val="5"/>
                <c:pt idx="0">
                  <c:v>2.9246188197767236</c:v>
                </c:pt>
                <c:pt idx="1">
                  <c:v>1.9675928457507474</c:v>
                </c:pt>
                <c:pt idx="2">
                  <c:v>1.4895265436318113</c:v>
                </c:pt>
                <c:pt idx="3">
                  <c:v>1.25879630895421</c:v>
                </c:pt>
                <c:pt idx="4">
                  <c:v>1.0437785372522228</c:v>
                </c:pt>
              </c:numCache>
            </c:numRef>
          </c:yVal>
          <c:smooth val="1"/>
          <c:extLst>
            <c:ext xmlns:c16="http://schemas.microsoft.com/office/drawing/2014/chart" uri="{C3380CC4-5D6E-409C-BE32-E72D297353CC}">
              <c16:uniqueId val="{00000003-A734-40FC-B7AE-E0FF77065056}"/>
            </c:ext>
          </c:extLst>
        </c:ser>
        <c:ser>
          <c:idx val="4"/>
          <c:order val="4"/>
          <c:tx>
            <c:strRef>
              <c:f>'Subaru COBB'!$F$45</c:f>
              <c:strCache>
                <c:ptCount val="1"/>
                <c:pt idx="0">
                  <c:v>4.5</c:v>
                </c:pt>
              </c:strCache>
            </c:strRef>
          </c:tx>
          <c:marker>
            <c:symbol val="none"/>
          </c:marker>
          <c:xVal>
            <c:numRef>
              <c:f>'Subaru COBB'!$G$40:$K$40</c:f>
              <c:numCache>
                <c:formatCode>0.0</c:formatCode>
                <c:ptCount val="5"/>
                <c:pt idx="0">
                  <c:v>8</c:v>
                </c:pt>
                <c:pt idx="1">
                  <c:v>10</c:v>
                </c:pt>
                <c:pt idx="2">
                  <c:v>12</c:v>
                </c:pt>
                <c:pt idx="3">
                  <c:v>14</c:v>
                </c:pt>
                <c:pt idx="4">
                  <c:v>16</c:v>
                </c:pt>
              </c:numCache>
            </c:numRef>
          </c:xVal>
          <c:yVal>
            <c:numRef>
              <c:f>'Subaru COBB'!$G$45:$K$45</c:f>
              <c:numCache>
                <c:formatCode>0.000</c:formatCode>
                <c:ptCount val="5"/>
                <c:pt idx="0">
                  <c:v>3.1822312599681055</c:v>
                </c:pt>
                <c:pt idx="1">
                  <c:v>2.0851901344269734</c:v>
                </c:pt>
                <c:pt idx="2">
                  <c:v>1.5586534518113524</c:v>
                </c:pt>
                <c:pt idx="3">
                  <c:v>1.3299130781499287</c:v>
                </c:pt>
                <c:pt idx="4">
                  <c:v>1.1262608794714097</c:v>
                </c:pt>
              </c:numCache>
            </c:numRef>
          </c:yVal>
          <c:smooth val="1"/>
          <c:extLst>
            <c:ext xmlns:c16="http://schemas.microsoft.com/office/drawing/2014/chart" uri="{C3380CC4-5D6E-409C-BE32-E72D297353CC}">
              <c16:uniqueId val="{00000004-A734-40FC-B7AE-E0FF77065056}"/>
            </c:ext>
          </c:extLst>
        </c:ser>
        <c:ser>
          <c:idx val="5"/>
          <c:order val="5"/>
          <c:tx>
            <c:strRef>
              <c:f>'Subaru COBB'!$F$46</c:f>
              <c:strCache>
                <c:ptCount val="1"/>
                <c:pt idx="0">
                  <c:v>5.0</c:v>
                </c:pt>
              </c:strCache>
            </c:strRef>
          </c:tx>
          <c:marker>
            <c:symbol val="none"/>
          </c:marker>
          <c:xVal>
            <c:numRef>
              <c:f>'Subaru COBB'!$G$40:$K$40</c:f>
              <c:numCache>
                <c:formatCode>0.0</c:formatCode>
                <c:ptCount val="5"/>
                <c:pt idx="0">
                  <c:v>8</c:v>
                </c:pt>
                <c:pt idx="1">
                  <c:v>10</c:v>
                </c:pt>
                <c:pt idx="2">
                  <c:v>12</c:v>
                </c:pt>
                <c:pt idx="3">
                  <c:v>14</c:v>
                </c:pt>
                <c:pt idx="4">
                  <c:v>16</c:v>
                </c:pt>
              </c:numCache>
            </c:numRef>
          </c:xVal>
          <c:yVal>
            <c:numRef>
              <c:f>'Subaru COBB'!$G$46:$K$46</c:f>
              <c:numCache>
                <c:formatCode>0.000</c:formatCode>
                <c:ptCount val="5"/>
                <c:pt idx="0">
                  <c:v>3.6591148325358844</c:v>
                </c:pt>
                <c:pt idx="1">
                  <c:v>2.23742002734107</c:v>
                </c:pt>
                <c:pt idx="2">
                  <c:v>1.6244315333789032</c:v>
                </c:pt>
                <c:pt idx="3">
                  <c:v>1.3917793347003879</c:v>
                </c:pt>
                <c:pt idx="4">
                  <c:v>1.1110934153565779</c:v>
                </c:pt>
              </c:numCache>
            </c:numRef>
          </c:yVal>
          <c:smooth val="1"/>
          <c:extLst>
            <c:ext xmlns:c16="http://schemas.microsoft.com/office/drawing/2014/chart" uri="{C3380CC4-5D6E-409C-BE32-E72D297353CC}">
              <c16:uniqueId val="{00000005-A734-40FC-B7AE-E0FF77065056}"/>
            </c:ext>
          </c:extLst>
        </c:ser>
        <c:ser>
          <c:idx val="6"/>
          <c:order val="6"/>
          <c:tx>
            <c:strRef>
              <c:f>'Subaru COBB'!$F$47</c:f>
              <c:strCache>
                <c:ptCount val="1"/>
                <c:pt idx="0">
                  <c:v>5.5</c:v>
                </c:pt>
              </c:strCache>
            </c:strRef>
          </c:tx>
          <c:marker>
            <c:symbol val="none"/>
          </c:marker>
          <c:xVal>
            <c:numRef>
              <c:f>'Subaru COBB'!$G$40:$K$40</c:f>
              <c:numCache>
                <c:formatCode>0.0</c:formatCode>
                <c:ptCount val="5"/>
                <c:pt idx="0">
                  <c:v>8</c:v>
                </c:pt>
                <c:pt idx="1">
                  <c:v>10</c:v>
                </c:pt>
                <c:pt idx="2">
                  <c:v>12</c:v>
                </c:pt>
                <c:pt idx="3">
                  <c:v>14</c:v>
                </c:pt>
                <c:pt idx="4">
                  <c:v>16</c:v>
                </c:pt>
              </c:numCache>
            </c:numRef>
          </c:xVal>
          <c:yVal>
            <c:numRef>
              <c:f>'Subaru COBB'!$G$47:$K$47</c:f>
              <c:numCache>
                <c:formatCode>0.000</c:formatCode>
                <c:ptCount val="5"/>
                <c:pt idx="0">
                  <c:v>4.8356044657097215</c:v>
                </c:pt>
                <c:pt idx="1">
                  <c:v>2.502823080428314</c:v>
                </c:pt>
                <c:pt idx="2">
                  <c:v>1.6726987924356251</c:v>
                </c:pt>
                <c:pt idx="3">
                  <c:v>1.5053209159261485</c:v>
                </c:pt>
                <c:pt idx="4">
                  <c:v>1.1607787650945482</c:v>
                </c:pt>
              </c:numCache>
            </c:numRef>
          </c:yVal>
          <c:smooth val="1"/>
          <c:extLst>
            <c:ext xmlns:c16="http://schemas.microsoft.com/office/drawing/2014/chart" uri="{C3380CC4-5D6E-409C-BE32-E72D297353CC}">
              <c16:uniqueId val="{00000006-A734-40FC-B7AE-E0FF77065056}"/>
            </c:ext>
          </c:extLst>
        </c:ser>
        <c:ser>
          <c:idx val="7"/>
          <c:order val="7"/>
          <c:tx>
            <c:strRef>
              <c:f>'Subaru COBB'!$F$48</c:f>
              <c:strCache>
                <c:ptCount val="1"/>
                <c:pt idx="0">
                  <c:v>6.0</c:v>
                </c:pt>
              </c:strCache>
            </c:strRef>
          </c:tx>
          <c:marker>
            <c:symbol val="none"/>
          </c:marker>
          <c:xVal>
            <c:numRef>
              <c:f>'Subaru COBB'!$G$40:$K$40</c:f>
              <c:numCache>
                <c:formatCode>0.0</c:formatCode>
                <c:ptCount val="5"/>
                <c:pt idx="0">
                  <c:v>8</c:v>
                </c:pt>
                <c:pt idx="1">
                  <c:v>10</c:v>
                </c:pt>
                <c:pt idx="2">
                  <c:v>12</c:v>
                </c:pt>
                <c:pt idx="3">
                  <c:v>14</c:v>
                </c:pt>
                <c:pt idx="4">
                  <c:v>16</c:v>
                </c:pt>
              </c:numCache>
            </c:numRef>
          </c:xVal>
          <c:yVal>
            <c:numRef>
              <c:f>'Subaru COBB'!$G$48:$K$48</c:f>
              <c:numCache>
                <c:formatCode>0.000</c:formatCode>
                <c:ptCount val="5"/>
                <c:pt idx="0">
                  <c:v>7.7828165869218822</c:v>
                </c:pt>
                <c:pt idx="1">
                  <c:v>2.9344074960127529</c:v>
                </c:pt>
                <c:pt idx="2">
                  <c:v>1.5824390521758716</c:v>
                </c:pt>
                <c:pt idx="3">
                  <c:v>1.6499096605148935</c:v>
                </c:pt>
                <c:pt idx="4">
                  <c:v>1.0598177261335451</c:v>
                </c:pt>
              </c:numCache>
            </c:numRef>
          </c:yVal>
          <c:smooth val="1"/>
          <c:extLst>
            <c:ext xmlns:c16="http://schemas.microsoft.com/office/drawing/2014/chart" uri="{C3380CC4-5D6E-409C-BE32-E72D297353CC}">
              <c16:uniqueId val="{00000007-A734-40FC-B7AE-E0FF77065056}"/>
            </c:ext>
          </c:extLst>
        </c:ser>
        <c:dLbls>
          <c:showLegendKey val="0"/>
          <c:showVal val="0"/>
          <c:showCatName val="0"/>
          <c:showSerName val="0"/>
          <c:showPercent val="0"/>
          <c:showBubbleSize val="0"/>
        </c:dLbls>
        <c:axId val="176929024"/>
        <c:axId val="176935296"/>
      </c:scatterChart>
      <c:valAx>
        <c:axId val="176929024"/>
        <c:scaling>
          <c:orientation val="minMax"/>
          <c:max val="16"/>
          <c:min val="8"/>
        </c:scaling>
        <c:delete val="0"/>
        <c:axPos val="b"/>
        <c:majorGridlines/>
        <c:title>
          <c:tx>
            <c:rich>
              <a:bodyPr/>
              <a:lstStyle/>
              <a:p>
                <a:pPr>
                  <a:defRPr/>
                </a:pPr>
                <a:r>
                  <a:rPr lang="en-GB"/>
                  <a:t>Voltage</a:t>
                </a:r>
              </a:p>
            </c:rich>
          </c:tx>
          <c:overlay val="0"/>
        </c:title>
        <c:numFmt formatCode="0.0" sourceLinked="1"/>
        <c:majorTickMark val="out"/>
        <c:minorTickMark val="none"/>
        <c:tickLblPos val="nextTo"/>
        <c:crossAx val="176935296"/>
        <c:crosses val="autoZero"/>
        <c:crossBetween val="midCat"/>
        <c:majorUnit val="1"/>
      </c:valAx>
      <c:valAx>
        <c:axId val="176935296"/>
        <c:scaling>
          <c:orientation val="minMax"/>
        </c:scaling>
        <c:delete val="0"/>
        <c:axPos val="l"/>
        <c:majorGridlines/>
        <c:title>
          <c:tx>
            <c:rich>
              <a:bodyPr rot="-5400000" vert="horz"/>
              <a:lstStyle/>
              <a:p>
                <a:pPr>
                  <a:defRPr/>
                </a:pPr>
                <a:r>
                  <a:rPr lang="en-GB"/>
                  <a:t>mS</a:t>
                </a:r>
              </a:p>
            </c:rich>
          </c:tx>
          <c:overlay val="0"/>
        </c:title>
        <c:numFmt formatCode="0.000" sourceLinked="1"/>
        <c:majorTickMark val="out"/>
        <c:minorTickMark val="none"/>
        <c:tickLblPos val="nextTo"/>
        <c:crossAx val="176929024"/>
        <c:crosses val="autoZero"/>
        <c:crossBetween val="midCat"/>
      </c:valAx>
    </c:plotArea>
    <c:legend>
      <c:legendPos val="r"/>
      <c:overlay val="0"/>
    </c:legend>
    <c:plotVisOnly val="1"/>
    <c:dispBlanksAs val="gap"/>
    <c:showDLblsOverMax val="0"/>
  </c:chart>
  <c:printSettings>
    <c:headerFooter/>
    <c:pageMargins b="0.750000000000006" l="0.70000000000000062" r="0.70000000000000062" t="0.75000000000000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a:t>Short Pulse MULTIPLIER</a:t>
            </a:r>
          </a:p>
        </c:rich>
      </c:tx>
      <c:overlay val="1"/>
    </c:title>
    <c:autoTitleDeleted val="0"/>
    <c:plotArea>
      <c:layout>
        <c:manualLayout>
          <c:layoutTarget val="inner"/>
          <c:xMode val="edge"/>
          <c:yMode val="edge"/>
          <c:x val="0.10368870817824836"/>
          <c:y val="0.10729136307003682"/>
          <c:w val="0.76835259867087913"/>
          <c:h val="0.76807800252836489"/>
        </c:manualLayout>
      </c:layout>
      <c:scatterChart>
        <c:scatterStyle val="smoothMarker"/>
        <c:varyColors val="0"/>
        <c:ser>
          <c:idx val="0"/>
          <c:order val="0"/>
          <c:tx>
            <c:strRef>
              <c:f>'Subaru COBB'!$F$63</c:f>
              <c:strCache>
                <c:ptCount val="1"/>
                <c:pt idx="0">
                  <c:v>2.5</c:v>
                </c:pt>
              </c:strCache>
            </c:strRef>
          </c:tx>
          <c:marker>
            <c:symbol val="none"/>
          </c:marker>
          <c:xVal>
            <c:numRef>
              <c:f>'Subaru COBB'!$G$62:$N$62</c:f>
              <c:numCache>
                <c:formatCode>0.000</c:formatCode>
                <c:ptCount val="8"/>
                <c:pt idx="0">
                  <c:v>0.09</c:v>
                </c:pt>
                <c:pt idx="1">
                  <c:v>0.23</c:v>
                </c:pt>
                <c:pt idx="2">
                  <c:v>0.37</c:v>
                </c:pt>
                <c:pt idx="3">
                  <c:v>0.51</c:v>
                </c:pt>
                <c:pt idx="4">
                  <c:v>0.65</c:v>
                </c:pt>
                <c:pt idx="5">
                  <c:v>0.79</c:v>
                </c:pt>
                <c:pt idx="6">
                  <c:v>0.93</c:v>
                </c:pt>
                <c:pt idx="7">
                  <c:v>2</c:v>
                </c:pt>
              </c:numCache>
            </c:numRef>
          </c:xVal>
          <c:yVal>
            <c:numRef>
              <c:f>'Subaru COBB'!$G$63:$N$63</c:f>
              <c:numCache>
                <c:formatCode>0</c:formatCode>
                <c:ptCount val="8"/>
                <c:pt idx="0">
                  <c:v>27.821288515406138</c:v>
                </c:pt>
                <c:pt idx="1">
                  <c:v>4.9100624865330502</c:v>
                </c:pt>
                <c:pt idx="2">
                  <c:v>0</c:v>
                </c:pt>
                <c:pt idx="3">
                  <c:v>0</c:v>
                </c:pt>
                <c:pt idx="4">
                  <c:v>0</c:v>
                </c:pt>
                <c:pt idx="5">
                  <c:v>0</c:v>
                </c:pt>
                <c:pt idx="6">
                  <c:v>0</c:v>
                </c:pt>
                <c:pt idx="7">
                  <c:v>0</c:v>
                </c:pt>
              </c:numCache>
            </c:numRef>
          </c:yVal>
          <c:smooth val="1"/>
          <c:extLst>
            <c:ext xmlns:c16="http://schemas.microsoft.com/office/drawing/2014/chart" uri="{C3380CC4-5D6E-409C-BE32-E72D297353CC}">
              <c16:uniqueId val="{00000000-46F6-4711-BAD2-B353E359DB33}"/>
            </c:ext>
          </c:extLst>
        </c:ser>
        <c:ser>
          <c:idx val="1"/>
          <c:order val="1"/>
          <c:tx>
            <c:strRef>
              <c:f>'Subaru COBB'!$F$64</c:f>
              <c:strCache>
                <c:ptCount val="1"/>
                <c:pt idx="0">
                  <c:v>3.0</c:v>
                </c:pt>
              </c:strCache>
            </c:strRef>
          </c:tx>
          <c:marker>
            <c:symbol val="none"/>
          </c:marker>
          <c:xVal>
            <c:numRef>
              <c:f>'Subaru COBB'!$G$62:$N$62</c:f>
              <c:numCache>
                <c:formatCode>0.000</c:formatCode>
                <c:ptCount val="8"/>
                <c:pt idx="0">
                  <c:v>0.09</c:v>
                </c:pt>
                <c:pt idx="1">
                  <c:v>0.23</c:v>
                </c:pt>
                <c:pt idx="2">
                  <c:v>0.37</c:v>
                </c:pt>
                <c:pt idx="3">
                  <c:v>0.51</c:v>
                </c:pt>
                <c:pt idx="4">
                  <c:v>0.65</c:v>
                </c:pt>
                <c:pt idx="5">
                  <c:v>0.79</c:v>
                </c:pt>
                <c:pt idx="6">
                  <c:v>0.93</c:v>
                </c:pt>
                <c:pt idx="7">
                  <c:v>2</c:v>
                </c:pt>
              </c:numCache>
            </c:numRef>
          </c:xVal>
          <c:yVal>
            <c:numRef>
              <c:f>'Subaru COBB'!$G$64:$N$64</c:f>
              <c:numCache>
                <c:formatCode>0</c:formatCode>
                <c:ptCount val="8"/>
                <c:pt idx="0">
                  <c:v>45.537955182072864</c:v>
                </c:pt>
                <c:pt idx="1">
                  <c:v>9.3145658263305506</c:v>
                </c:pt>
                <c:pt idx="2">
                  <c:v>0</c:v>
                </c:pt>
                <c:pt idx="3">
                  <c:v>0</c:v>
                </c:pt>
                <c:pt idx="4">
                  <c:v>0</c:v>
                </c:pt>
                <c:pt idx="5">
                  <c:v>0</c:v>
                </c:pt>
                <c:pt idx="6">
                  <c:v>0</c:v>
                </c:pt>
                <c:pt idx="7">
                  <c:v>0</c:v>
                </c:pt>
              </c:numCache>
            </c:numRef>
          </c:yVal>
          <c:smooth val="1"/>
          <c:extLst>
            <c:ext xmlns:c16="http://schemas.microsoft.com/office/drawing/2014/chart" uri="{C3380CC4-5D6E-409C-BE32-E72D297353CC}">
              <c16:uniqueId val="{00000001-46F6-4711-BAD2-B353E359DB33}"/>
            </c:ext>
          </c:extLst>
        </c:ser>
        <c:ser>
          <c:idx val="2"/>
          <c:order val="2"/>
          <c:tx>
            <c:strRef>
              <c:f>'Subaru COBB'!$F$65</c:f>
              <c:strCache>
                <c:ptCount val="1"/>
                <c:pt idx="0">
                  <c:v>3.5</c:v>
                </c:pt>
              </c:strCache>
            </c:strRef>
          </c:tx>
          <c:marker>
            <c:symbol val="none"/>
          </c:marker>
          <c:xVal>
            <c:numRef>
              <c:f>'Subaru COBB'!$G$62:$N$62</c:f>
              <c:numCache>
                <c:formatCode>0.000</c:formatCode>
                <c:ptCount val="8"/>
                <c:pt idx="0">
                  <c:v>0.09</c:v>
                </c:pt>
                <c:pt idx="1">
                  <c:v>0.23</c:v>
                </c:pt>
                <c:pt idx="2">
                  <c:v>0.37</c:v>
                </c:pt>
                <c:pt idx="3">
                  <c:v>0.51</c:v>
                </c:pt>
                <c:pt idx="4">
                  <c:v>0.65</c:v>
                </c:pt>
                <c:pt idx="5">
                  <c:v>0.79</c:v>
                </c:pt>
                <c:pt idx="6">
                  <c:v>0.93</c:v>
                </c:pt>
                <c:pt idx="7">
                  <c:v>2</c:v>
                </c:pt>
              </c:numCache>
            </c:numRef>
          </c:xVal>
          <c:yVal>
            <c:numRef>
              <c:f>'Subaru COBB'!$G$65:$N$65</c:f>
              <c:numCache>
                <c:formatCode>0</c:formatCode>
                <c:ptCount val="8"/>
                <c:pt idx="0">
                  <c:v>49.555415499533154</c:v>
                </c:pt>
                <c:pt idx="1">
                  <c:v>10.299238669826892</c:v>
                </c:pt>
                <c:pt idx="2">
                  <c:v>0</c:v>
                </c:pt>
                <c:pt idx="3">
                  <c:v>0</c:v>
                </c:pt>
                <c:pt idx="4">
                  <c:v>0</c:v>
                </c:pt>
                <c:pt idx="5">
                  <c:v>0</c:v>
                </c:pt>
                <c:pt idx="6">
                  <c:v>0</c:v>
                </c:pt>
                <c:pt idx="7">
                  <c:v>0</c:v>
                </c:pt>
              </c:numCache>
            </c:numRef>
          </c:yVal>
          <c:smooth val="1"/>
          <c:extLst>
            <c:ext xmlns:c16="http://schemas.microsoft.com/office/drawing/2014/chart" uri="{C3380CC4-5D6E-409C-BE32-E72D297353CC}">
              <c16:uniqueId val="{00000002-46F6-4711-BAD2-B353E359DB33}"/>
            </c:ext>
          </c:extLst>
        </c:ser>
        <c:ser>
          <c:idx val="3"/>
          <c:order val="3"/>
          <c:tx>
            <c:strRef>
              <c:f>'Subaru COBB'!$F$66</c:f>
              <c:strCache>
                <c:ptCount val="1"/>
                <c:pt idx="0">
                  <c:v>4.0</c:v>
                </c:pt>
              </c:strCache>
            </c:strRef>
          </c:tx>
          <c:marker>
            <c:symbol val="none"/>
          </c:marker>
          <c:xVal>
            <c:numRef>
              <c:f>'Subaru COBB'!$G$62:$N$62</c:f>
              <c:numCache>
                <c:formatCode>0.000</c:formatCode>
                <c:ptCount val="8"/>
                <c:pt idx="0">
                  <c:v>0.09</c:v>
                </c:pt>
                <c:pt idx="1">
                  <c:v>0.23</c:v>
                </c:pt>
                <c:pt idx="2">
                  <c:v>0.37</c:v>
                </c:pt>
                <c:pt idx="3">
                  <c:v>0.51</c:v>
                </c:pt>
                <c:pt idx="4">
                  <c:v>0.65</c:v>
                </c:pt>
                <c:pt idx="5">
                  <c:v>0.79</c:v>
                </c:pt>
                <c:pt idx="6">
                  <c:v>0.93</c:v>
                </c:pt>
                <c:pt idx="7">
                  <c:v>2</c:v>
                </c:pt>
              </c:numCache>
            </c:numRef>
          </c:xVal>
          <c:yVal>
            <c:numRef>
              <c:f>'Subaru COBB'!$G$66:$N$66</c:f>
              <c:numCache>
                <c:formatCode>0</c:formatCode>
                <c:ptCount val="8"/>
                <c:pt idx="0">
                  <c:v>21.420588235294176</c:v>
                </c:pt>
                <c:pt idx="1">
                  <c:v>3.1705882352941614</c:v>
                </c:pt>
                <c:pt idx="2">
                  <c:v>0</c:v>
                </c:pt>
                <c:pt idx="3">
                  <c:v>0</c:v>
                </c:pt>
                <c:pt idx="4">
                  <c:v>0</c:v>
                </c:pt>
                <c:pt idx="5">
                  <c:v>0</c:v>
                </c:pt>
                <c:pt idx="6">
                  <c:v>0</c:v>
                </c:pt>
                <c:pt idx="7">
                  <c:v>0</c:v>
                </c:pt>
              </c:numCache>
            </c:numRef>
          </c:yVal>
          <c:smooth val="1"/>
          <c:extLst>
            <c:ext xmlns:c16="http://schemas.microsoft.com/office/drawing/2014/chart" uri="{C3380CC4-5D6E-409C-BE32-E72D297353CC}">
              <c16:uniqueId val="{00000003-46F6-4711-BAD2-B353E359DB33}"/>
            </c:ext>
          </c:extLst>
        </c:ser>
        <c:ser>
          <c:idx val="4"/>
          <c:order val="4"/>
          <c:tx>
            <c:strRef>
              <c:f>'Subaru COBB'!$F$67</c:f>
              <c:strCache>
                <c:ptCount val="1"/>
                <c:pt idx="0">
                  <c:v>4.5</c:v>
                </c:pt>
              </c:strCache>
            </c:strRef>
          </c:tx>
          <c:marker>
            <c:symbol val="none"/>
          </c:marker>
          <c:xVal>
            <c:numRef>
              <c:f>'Subaru COBB'!$G$62:$N$62</c:f>
              <c:numCache>
                <c:formatCode>0.000</c:formatCode>
                <c:ptCount val="8"/>
                <c:pt idx="0">
                  <c:v>0.09</c:v>
                </c:pt>
                <c:pt idx="1">
                  <c:v>0.23</c:v>
                </c:pt>
                <c:pt idx="2">
                  <c:v>0.37</c:v>
                </c:pt>
                <c:pt idx="3">
                  <c:v>0.51</c:v>
                </c:pt>
                <c:pt idx="4">
                  <c:v>0.65</c:v>
                </c:pt>
                <c:pt idx="5">
                  <c:v>0.79</c:v>
                </c:pt>
                <c:pt idx="6">
                  <c:v>0.93</c:v>
                </c:pt>
                <c:pt idx="7">
                  <c:v>2</c:v>
                </c:pt>
              </c:numCache>
            </c:numRef>
          </c:xVal>
          <c:yVal>
            <c:numRef>
              <c:f>'Subaru COBB'!$G$67:$N$67</c:f>
              <c:numCache>
                <c:formatCode>0</c:formatCode>
                <c:ptCount val="8"/>
                <c:pt idx="0">
                  <c:v>29.026190476190493</c:v>
                </c:pt>
                <c:pt idx="1">
                  <c:v>4.8903900021547173</c:v>
                </c:pt>
                <c:pt idx="2">
                  <c:v>0</c:v>
                </c:pt>
                <c:pt idx="3">
                  <c:v>0</c:v>
                </c:pt>
                <c:pt idx="4">
                  <c:v>0</c:v>
                </c:pt>
                <c:pt idx="5">
                  <c:v>0</c:v>
                </c:pt>
                <c:pt idx="6">
                  <c:v>0</c:v>
                </c:pt>
                <c:pt idx="7">
                  <c:v>0</c:v>
                </c:pt>
              </c:numCache>
            </c:numRef>
          </c:yVal>
          <c:smooth val="1"/>
          <c:extLst>
            <c:ext xmlns:c16="http://schemas.microsoft.com/office/drawing/2014/chart" uri="{C3380CC4-5D6E-409C-BE32-E72D297353CC}">
              <c16:uniqueId val="{00000004-46F6-4711-BAD2-B353E359DB33}"/>
            </c:ext>
          </c:extLst>
        </c:ser>
        <c:ser>
          <c:idx val="5"/>
          <c:order val="5"/>
          <c:tx>
            <c:strRef>
              <c:f>'Subaru COBB'!$F$68</c:f>
              <c:strCache>
                <c:ptCount val="1"/>
                <c:pt idx="0">
                  <c:v>5.0</c:v>
                </c:pt>
              </c:strCache>
            </c:strRef>
          </c:tx>
          <c:marker>
            <c:symbol val="none"/>
          </c:marker>
          <c:xVal>
            <c:numRef>
              <c:f>'Subaru COBB'!$G$62:$N$62</c:f>
              <c:numCache>
                <c:formatCode>0.000</c:formatCode>
                <c:ptCount val="8"/>
                <c:pt idx="0">
                  <c:v>0.09</c:v>
                </c:pt>
                <c:pt idx="1">
                  <c:v>0.23</c:v>
                </c:pt>
                <c:pt idx="2">
                  <c:v>0.37</c:v>
                </c:pt>
                <c:pt idx="3">
                  <c:v>0.51</c:v>
                </c:pt>
                <c:pt idx="4">
                  <c:v>0.65</c:v>
                </c:pt>
                <c:pt idx="5">
                  <c:v>0.79</c:v>
                </c:pt>
                <c:pt idx="6">
                  <c:v>0.93</c:v>
                </c:pt>
                <c:pt idx="7">
                  <c:v>2</c:v>
                </c:pt>
              </c:numCache>
            </c:numRef>
          </c:xVal>
          <c:yVal>
            <c:numRef>
              <c:f>'Subaru COBB'!$G$68:$N$68</c:f>
              <c:numCache>
                <c:formatCode>0</c:formatCode>
                <c:ptCount val="8"/>
                <c:pt idx="0">
                  <c:v>2.0400560224089617</c:v>
                </c:pt>
                <c:pt idx="1">
                  <c:v>0.30196078431373508</c:v>
                </c:pt>
                <c:pt idx="2">
                  <c:v>0</c:v>
                </c:pt>
                <c:pt idx="3">
                  <c:v>0</c:v>
                </c:pt>
                <c:pt idx="4">
                  <c:v>0</c:v>
                </c:pt>
                <c:pt idx="5">
                  <c:v>0</c:v>
                </c:pt>
                <c:pt idx="6">
                  <c:v>0</c:v>
                </c:pt>
                <c:pt idx="7">
                  <c:v>0</c:v>
                </c:pt>
              </c:numCache>
            </c:numRef>
          </c:yVal>
          <c:smooth val="1"/>
          <c:extLst>
            <c:ext xmlns:c16="http://schemas.microsoft.com/office/drawing/2014/chart" uri="{C3380CC4-5D6E-409C-BE32-E72D297353CC}">
              <c16:uniqueId val="{00000005-46F6-4711-BAD2-B353E359DB33}"/>
            </c:ext>
          </c:extLst>
        </c:ser>
        <c:ser>
          <c:idx val="6"/>
          <c:order val="6"/>
          <c:tx>
            <c:strRef>
              <c:f>'Subaru COBB'!$F$69</c:f>
              <c:strCache>
                <c:ptCount val="1"/>
                <c:pt idx="0">
                  <c:v>5.5</c:v>
                </c:pt>
              </c:strCache>
            </c:strRef>
          </c:tx>
          <c:marker>
            <c:symbol val="none"/>
          </c:marker>
          <c:xVal>
            <c:numRef>
              <c:f>'Subaru COBB'!$G$62:$N$62</c:f>
              <c:numCache>
                <c:formatCode>0.000</c:formatCode>
                <c:ptCount val="8"/>
                <c:pt idx="0">
                  <c:v>0.09</c:v>
                </c:pt>
                <c:pt idx="1">
                  <c:v>0.23</c:v>
                </c:pt>
                <c:pt idx="2">
                  <c:v>0.37</c:v>
                </c:pt>
                <c:pt idx="3">
                  <c:v>0.51</c:v>
                </c:pt>
                <c:pt idx="4">
                  <c:v>0.65</c:v>
                </c:pt>
                <c:pt idx="5">
                  <c:v>0.79</c:v>
                </c:pt>
                <c:pt idx="6">
                  <c:v>0.93</c:v>
                </c:pt>
                <c:pt idx="7">
                  <c:v>2</c:v>
                </c:pt>
              </c:numCache>
            </c:numRef>
          </c:xVal>
          <c:yVal>
            <c:numRef>
              <c:f>'Subaru COBB'!$G$69:$N$69</c:f>
              <c:numCache>
                <c:formatCode>0</c:formatCode>
                <c:ptCount val="8"/>
                <c:pt idx="0">
                  <c:v>0</c:v>
                </c:pt>
                <c:pt idx="1">
                  <c:v>0</c:v>
                </c:pt>
                <c:pt idx="2">
                  <c:v>0</c:v>
                </c:pt>
                <c:pt idx="3">
                  <c:v>0</c:v>
                </c:pt>
                <c:pt idx="4">
                  <c:v>0</c:v>
                </c:pt>
                <c:pt idx="5">
                  <c:v>0</c:v>
                </c:pt>
                <c:pt idx="6">
                  <c:v>0</c:v>
                </c:pt>
                <c:pt idx="7">
                  <c:v>0</c:v>
                </c:pt>
              </c:numCache>
            </c:numRef>
          </c:yVal>
          <c:smooth val="1"/>
          <c:extLst>
            <c:ext xmlns:c16="http://schemas.microsoft.com/office/drawing/2014/chart" uri="{C3380CC4-5D6E-409C-BE32-E72D297353CC}">
              <c16:uniqueId val="{00000006-46F6-4711-BAD2-B353E359DB33}"/>
            </c:ext>
          </c:extLst>
        </c:ser>
        <c:ser>
          <c:idx val="8"/>
          <c:order val="7"/>
          <c:tx>
            <c:strRef>
              <c:f>'Subaru COBB'!$F$70</c:f>
              <c:strCache>
                <c:ptCount val="1"/>
                <c:pt idx="0">
                  <c:v>6.0</c:v>
                </c:pt>
              </c:strCache>
            </c:strRef>
          </c:tx>
          <c:marker>
            <c:symbol val="none"/>
          </c:marker>
          <c:xVal>
            <c:numRef>
              <c:f>'Subaru COBB'!$G$62:$N$62</c:f>
              <c:numCache>
                <c:formatCode>0.000</c:formatCode>
                <c:ptCount val="8"/>
                <c:pt idx="0">
                  <c:v>0.09</c:v>
                </c:pt>
                <c:pt idx="1">
                  <c:v>0.23</c:v>
                </c:pt>
                <c:pt idx="2">
                  <c:v>0.37</c:v>
                </c:pt>
                <c:pt idx="3">
                  <c:v>0.51</c:v>
                </c:pt>
                <c:pt idx="4">
                  <c:v>0.65</c:v>
                </c:pt>
                <c:pt idx="5">
                  <c:v>0.79</c:v>
                </c:pt>
                <c:pt idx="6">
                  <c:v>0.93</c:v>
                </c:pt>
                <c:pt idx="7">
                  <c:v>2</c:v>
                </c:pt>
              </c:numCache>
            </c:numRef>
          </c:xVal>
          <c:yVal>
            <c:numRef>
              <c:f>'Subaru COBB'!$G$70:$N$70</c:f>
              <c:numCache>
                <c:formatCode>0</c:formatCode>
                <c:ptCount val="8"/>
                <c:pt idx="0">
                  <c:v>17.340476190476195</c:v>
                </c:pt>
                <c:pt idx="1">
                  <c:v>2.5666666666666629</c:v>
                </c:pt>
                <c:pt idx="2">
                  <c:v>0</c:v>
                </c:pt>
                <c:pt idx="3">
                  <c:v>0</c:v>
                </c:pt>
                <c:pt idx="4">
                  <c:v>0</c:v>
                </c:pt>
                <c:pt idx="5">
                  <c:v>0</c:v>
                </c:pt>
                <c:pt idx="6">
                  <c:v>0</c:v>
                </c:pt>
                <c:pt idx="7">
                  <c:v>0</c:v>
                </c:pt>
              </c:numCache>
            </c:numRef>
          </c:yVal>
          <c:smooth val="1"/>
          <c:extLst>
            <c:ext xmlns:c16="http://schemas.microsoft.com/office/drawing/2014/chart" uri="{C3380CC4-5D6E-409C-BE32-E72D297353CC}">
              <c16:uniqueId val="{00000007-46F6-4711-BAD2-B353E359DB33}"/>
            </c:ext>
          </c:extLst>
        </c:ser>
        <c:dLbls>
          <c:showLegendKey val="0"/>
          <c:showVal val="0"/>
          <c:showCatName val="0"/>
          <c:showSerName val="0"/>
          <c:showPercent val="0"/>
          <c:showBubbleSize val="0"/>
        </c:dLbls>
        <c:axId val="177059712"/>
        <c:axId val="177061888"/>
      </c:scatterChart>
      <c:valAx>
        <c:axId val="177059712"/>
        <c:scaling>
          <c:orientation val="minMax"/>
          <c:max val="2"/>
        </c:scaling>
        <c:delete val="0"/>
        <c:axPos val="b"/>
        <c:majorGridlines/>
        <c:title>
          <c:tx>
            <c:rich>
              <a:bodyPr/>
              <a:lstStyle/>
              <a:p>
                <a:pPr marL="0" marR="0" indent="0" algn="ctr" defTabSz="914400" rtl="0" eaLnBrk="1" fontAlgn="auto" latinLnBrk="0" hangingPunct="1">
                  <a:lnSpc>
                    <a:spcPct val="100000"/>
                  </a:lnSpc>
                  <a:spcBef>
                    <a:spcPts val="0"/>
                  </a:spcBef>
                  <a:spcAft>
                    <a:spcPts val="0"/>
                  </a:spcAft>
                  <a:buClrTx/>
                  <a:buSzTx/>
                  <a:buFontTx/>
                  <a:buNone/>
                  <a:tabLst/>
                  <a:defRPr sz="1000" b="1" i="0" u="none" strike="noStrike" kern="1200" baseline="0">
                    <a:solidFill>
                      <a:sysClr val="windowText" lastClr="000000"/>
                    </a:solidFill>
                    <a:latin typeface="+mn-lt"/>
                    <a:ea typeface="+mn-ea"/>
                    <a:cs typeface="+mn-cs"/>
                  </a:defRPr>
                </a:pPr>
                <a:r>
                  <a:rPr lang="en-GB" sz="1000" b="1" i="0" baseline="0"/>
                  <a:t>Effective Pulse WIdth (mS)</a:t>
                </a:r>
              </a:p>
            </c:rich>
          </c:tx>
          <c:overlay val="0"/>
        </c:title>
        <c:numFmt formatCode="0.0" sourceLinked="0"/>
        <c:majorTickMark val="out"/>
        <c:minorTickMark val="none"/>
        <c:tickLblPos val="nextTo"/>
        <c:crossAx val="177061888"/>
        <c:crosses val="autoZero"/>
        <c:crossBetween val="midCat"/>
        <c:majorUnit val="0.2"/>
      </c:valAx>
      <c:valAx>
        <c:axId val="177061888"/>
        <c:scaling>
          <c:orientation val="minMax"/>
          <c:max val="100"/>
          <c:min val="0"/>
        </c:scaling>
        <c:delete val="0"/>
        <c:axPos val="l"/>
        <c:majorGridlines/>
        <c:title>
          <c:tx>
            <c:rich>
              <a:bodyPr rot="-5400000" vert="horz"/>
              <a:lstStyle/>
              <a:p>
                <a:pPr>
                  <a:defRPr/>
                </a:pPr>
                <a:r>
                  <a:rPr lang="en-GB"/>
                  <a:t>Multiplier (%)</a:t>
                </a:r>
              </a:p>
            </c:rich>
          </c:tx>
          <c:overlay val="0"/>
        </c:title>
        <c:numFmt formatCode="0" sourceLinked="1"/>
        <c:majorTickMark val="out"/>
        <c:minorTickMark val="none"/>
        <c:tickLblPos val="nextTo"/>
        <c:crossAx val="177059712"/>
        <c:crosses val="autoZero"/>
        <c:crossBetween val="midCat"/>
      </c:valAx>
    </c:plotArea>
    <c:legend>
      <c:legendPos val="r"/>
      <c:overlay val="0"/>
    </c:legend>
    <c:plotVisOnly val="1"/>
    <c:dispBlanksAs val="gap"/>
    <c:showDLblsOverMax val="0"/>
  </c:chart>
  <c:printSettings>
    <c:headerFooter/>
    <c:pageMargins b="0.75000000000000644" l="0.70000000000000062" r="0.70000000000000062" t="0.75000000000000644"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1400"/>
              <a:t>Latency- 16 bit ECU</a:t>
            </a:r>
          </a:p>
        </c:rich>
      </c:tx>
      <c:overlay val="1"/>
    </c:title>
    <c:autoTitleDeleted val="0"/>
    <c:plotArea>
      <c:layout>
        <c:manualLayout>
          <c:layoutTarget val="inner"/>
          <c:xMode val="edge"/>
          <c:yMode val="edge"/>
          <c:x val="0.10160860833284455"/>
          <c:y val="0.10426697541759165"/>
          <c:w val="0.76211238802357073"/>
          <c:h val="0.77400091292936513"/>
        </c:manualLayout>
      </c:layout>
      <c:scatterChart>
        <c:scatterStyle val="smoothMarker"/>
        <c:varyColors val="0"/>
        <c:ser>
          <c:idx val="0"/>
          <c:order val="0"/>
          <c:tx>
            <c:strRef>
              <c:f>'Subaru COBB'!$F$41</c:f>
              <c:strCache>
                <c:ptCount val="1"/>
                <c:pt idx="0">
                  <c:v>2.5</c:v>
                </c:pt>
              </c:strCache>
            </c:strRef>
          </c:tx>
          <c:marker>
            <c:symbol val="none"/>
          </c:marker>
          <c:xVal>
            <c:numRef>
              <c:f>'Subaru COBB'!$S$40:$W$40</c:f>
              <c:numCache>
                <c:formatCode>0.0</c:formatCode>
                <c:ptCount val="5"/>
                <c:pt idx="0">
                  <c:v>6.5</c:v>
                </c:pt>
                <c:pt idx="1">
                  <c:v>9</c:v>
                </c:pt>
                <c:pt idx="2">
                  <c:v>11.5</c:v>
                </c:pt>
                <c:pt idx="3">
                  <c:v>14</c:v>
                </c:pt>
                <c:pt idx="4">
                  <c:v>16.5</c:v>
                </c:pt>
              </c:numCache>
            </c:numRef>
          </c:xVal>
          <c:yVal>
            <c:numRef>
              <c:f>'Subaru COBB'!$S$41:$W$41</c:f>
              <c:numCache>
                <c:formatCode>0.000</c:formatCode>
                <c:ptCount val="5"/>
                <c:pt idx="0">
                  <c:v>3.1432903565732566</c:v>
                </c:pt>
                <c:pt idx="1">
                  <c:v>2.0190150375939844</c:v>
                </c:pt>
                <c:pt idx="2">
                  <c:v>1.4473421052631572</c:v>
                </c:pt>
                <c:pt idx="3">
                  <c:v>1.162497038049672</c:v>
                </c:pt>
                <c:pt idx="4">
                  <c:v>0.89870531442241841</c:v>
                </c:pt>
              </c:numCache>
            </c:numRef>
          </c:yVal>
          <c:smooth val="1"/>
          <c:extLst>
            <c:ext xmlns:c16="http://schemas.microsoft.com/office/drawing/2014/chart" uri="{C3380CC4-5D6E-409C-BE32-E72D297353CC}">
              <c16:uniqueId val="{00000000-3D07-4838-AF64-7A069B7BFB97}"/>
            </c:ext>
          </c:extLst>
        </c:ser>
        <c:ser>
          <c:idx val="1"/>
          <c:order val="1"/>
          <c:tx>
            <c:strRef>
              <c:f>'Subaru COBB'!$F$42</c:f>
              <c:strCache>
                <c:ptCount val="1"/>
                <c:pt idx="0">
                  <c:v>3.0</c:v>
                </c:pt>
              </c:strCache>
            </c:strRef>
          </c:tx>
          <c:marker>
            <c:symbol val="none"/>
          </c:marker>
          <c:xVal>
            <c:numRef>
              <c:f>'Subaru COBB'!$S$40:$W$40</c:f>
              <c:numCache>
                <c:formatCode>0.0</c:formatCode>
                <c:ptCount val="5"/>
                <c:pt idx="0">
                  <c:v>6.5</c:v>
                </c:pt>
                <c:pt idx="1">
                  <c:v>9</c:v>
                </c:pt>
                <c:pt idx="2">
                  <c:v>11.5</c:v>
                </c:pt>
                <c:pt idx="3">
                  <c:v>14</c:v>
                </c:pt>
                <c:pt idx="4">
                  <c:v>16.5</c:v>
                </c:pt>
              </c:numCache>
            </c:numRef>
          </c:xVal>
          <c:yVal>
            <c:numRef>
              <c:f>'Subaru COBB'!$S$42:$W$42</c:f>
              <c:numCache>
                <c:formatCode>0.000</c:formatCode>
                <c:ptCount val="5"/>
                <c:pt idx="0">
                  <c:v>3.4828940889154758</c:v>
                </c:pt>
                <c:pt idx="1">
                  <c:v>2.1189097744360854</c:v>
                </c:pt>
                <c:pt idx="2">
                  <c:v>1.4980827850877159</c:v>
                </c:pt>
                <c:pt idx="3">
                  <c:v>1.2255242652084792</c:v>
                </c:pt>
                <c:pt idx="4">
                  <c:v>0.90634535913646808</c:v>
                </c:pt>
              </c:numCache>
            </c:numRef>
          </c:yVal>
          <c:smooth val="1"/>
          <c:extLst>
            <c:ext xmlns:c16="http://schemas.microsoft.com/office/drawing/2014/chart" uri="{C3380CC4-5D6E-409C-BE32-E72D297353CC}">
              <c16:uniqueId val="{00000001-3D07-4838-AF64-7A069B7BFB97}"/>
            </c:ext>
          </c:extLst>
        </c:ser>
        <c:ser>
          <c:idx val="2"/>
          <c:order val="2"/>
          <c:tx>
            <c:strRef>
              <c:f>'Subaru COBB'!$F$43</c:f>
              <c:strCache>
                <c:ptCount val="1"/>
                <c:pt idx="0">
                  <c:v>3.5</c:v>
                </c:pt>
              </c:strCache>
            </c:strRef>
          </c:tx>
          <c:marker>
            <c:symbol val="none"/>
          </c:marker>
          <c:xVal>
            <c:numRef>
              <c:f>'Subaru COBB'!$S$40:$W$40</c:f>
              <c:numCache>
                <c:formatCode>0.0</c:formatCode>
                <c:ptCount val="5"/>
                <c:pt idx="0">
                  <c:v>6.5</c:v>
                </c:pt>
                <c:pt idx="1">
                  <c:v>9</c:v>
                </c:pt>
                <c:pt idx="2">
                  <c:v>11.5</c:v>
                </c:pt>
                <c:pt idx="3">
                  <c:v>14</c:v>
                </c:pt>
                <c:pt idx="4">
                  <c:v>16.5</c:v>
                </c:pt>
              </c:numCache>
            </c:numRef>
          </c:xVal>
          <c:yVal>
            <c:numRef>
              <c:f>'Subaru COBB'!$S$43:$W$43</c:f>
              <c:numCache>
                <c:formatCode>0.000</c:formatCode>
                <c:ptCount val="5"/>
                <c:pt idx="0">
                  <c:v>3.6390620799157034</c:v>
                </c:pt>
                <c:pt idx="1">
                  <c:v>2.2388045112781949</c:v>
                </c:pt>
                <c:pt idx="2">
                  <c:v>1.530500548245616</c:v>
                </c:pt>
                <c:pt idx="3">
                  <c:v>1.1981488949646852</c:v>
                </c:pt>
                <c:pt idx="4">
                  <c:v>0.92574825558213192</c:v>
                </c:pt>
              </c:numCache>
            </c:numRef>
          </c:yVal>
          <c:smooth val="1"/>
          <c:extLst>
            <c:ext xmlns:c16="http://schemas.microsoft.com/office/drawing/2014/chart" uri="{C3380CC4-5D6E-409C-BE32-E72D297353CC}">
              <c16:uniqueId val="{00000002-3D07-4838-AF64-7A069B7BFB97}"/>
            </c:ext>
          </c:extLst>
        </c:ser>
        <c:ser>
          <c:idx val="3"/>
          <c:order val="3"/>
          <c:tx>
            <c:strRef>
              <c:f>'Subaru COBB'!$F$44</c:f>
              <c:strCache>
                <c:ptCount val="1"/>
                <c:pt idx="0">
                  <c:v>4.0</c:v>
                </c:pt>
              </c:strCache>
            </c:strRef>
          </c:tx>
          <c:marker>
            <c:symbol val="none"/>
          </c:marker>
          <c:xVal>
            <c:numRef>
              <c:f>'Subaru COBB'!$S$40:$W$40</c:f>
              <c:numCache>
                <c:formatCode>0.0</c:formatCode>
                <c:ptCount val="5"/>
                <c:pt idx="0">
                  <c:v>6.5</c:v>
                </c:pt>
                <c:pt idx="1">
                  <c:v>9</c:v>
                </c:pt>
                <c:pt idx="2">
                  <c:v>11.5</c:v>
                </c:pt>
                <c:pt idx="3">
                  <c:v>14</c:v>
                </c:pt>
                <c:pt idx="4">
                  <c:v>16.5</c:v>
                </c:pt>
              </c:numCache>
            </c:numRef>
          </c:xVal>
          <c:yVal>
            <c:numRef>
              <c:f>'Subaru COBB'!$S$44:$W$44</c:f>
              <c:numCache>
                <c:formatCode>0.000</c:formatCode>
                <c:ptCount val="5"/>
                <c:pt idx="0">
                  <c:v>4.0960416595466089</c:v>
                </c:pt>
                <c:pt idx="1">
                  <c:v>2.3717593984962466</c:v>
                </c:pt>
                <c:pt idx="2">
                  <c:v>1.5768075657894798</c:v>
                </c:pt>
                <c:pt idx="3">
                  <c:v>1.25879630895421</c:v>
                </c:pt>
                <c:pt idx="4">
                  <c:v>0.96533577551834071</c:v>
                </c:pt>
              </c:numCache>
            </c:numRef>
          </c:yVal>
          <c:smooth val="1"/>
          <c:extLst>
            <c:ext xmlns:c16="http://schemas.microsoft.com/office/drawing/2014/chart" uri="{C3380CC4-5D6E-409C-BE32-E72D297353CC}">
              <c16:uniqueId val="{00000003-3D07-4838-AF64-7A069B7BFB97}"/>
            </c:ext>
          </c:extLst>
        </c:ser>
        <c:ser>
          <c:idx val="4"/>
          <c:order val="4"/>
          <c:tx>
            <c:strRef>
              <c:f>'Subaru COBB'!$F$45</c:f>
              <c:strCache>
                <c:ptCount val="1"/>
                <c:pt idx="0">
                  <c:v>4.5</c:v>
                </c:pt>
              </c:strCache>
            </c:strRef>
          </c:tx>
          <c:marker>
            <c:symbol val="none"/>
          </c:marker>
          <c:xVal>
            <c:numRef>
              <c:f>'Subaru COBB'!$S$40:$W$40</c:f>
              <c:numCache>
                <c:formatCode>0.0</c:formatCode>
                <c:ptCount val="5"/>
                <c:pt idx="0">
                  <c:v>6.5</c:v>
                </c:pt>
                <c:pt idx="1">
                  <c:v>9</c:v>
                </c:pt>
                <c:pt idx="2">
                  <c:v>11.5</c:v>
                </c:pt>
                <c:pt idx="3">
                  <c:v>14</c:v>
                </c:pt>
                <c:pt idx="4">
                  <c:v>16.5</c:v>
                </c:pt>
              </c:numCache>
            </c:numRef>
          </c:xVal>
          <c:yVal>
            <c:numRef>
              <c:f>'Subaru COBB'!$S$45:$W$45</c:f>
              <c:numCache>
                <c:formatCode>0.000</c:formatCode>
                <c:ptCount val="5"/>
                <c:pt idx="0">
                  <c:v>4.5434566316359231</c:v>
                </c:pt>
                <c:pt idx="1">
                  <c:v>2.5453533834586466</c:v>
                </c:pt>
                <c:pt idx="2">
                  <c:v>1.6517165570175436</c:v>
                </c:pt>
                <c:pt idx="3">
                  <c:v>1.3299130781499287</c:v>
                </c:pt>
                <c:pt idx="4">
                  <c:v>1.0473098726930914</c:v>
                </c:pt>
              </c:numCache>
            </c:numRef>
          </c:yVal>
          <c:smooth val="1"/>
          <c:extLst>
            <c:ext xmlns:c16="http://schemas.microsoft.com/office/drawing/2014/chart" uri="{C3380CC4-5D6E-409C-BE32-E72D297353CC}">
              <c16:uniqueId val="{00000004-3D07-4838-AF64-7A069B7BFB97}"/>
            </c:ext>
          </c:extLst>
        </c:ser>
        <c:ser>
          <c:idx val="5"/>
          <c:order val="5"/>
          <c:tx>
            <c:strRef>
              <c:f>'Subaru COBB'!$F$46</c:f>
              <c:strCache>
                <c:ptCount val="1"/>
                <c:pt idx="0">
                  <c:v>5.0</c:v>
                </c:pt>
              </c:strCache>
            </c:strRef>
          </c:tx>
          <c:marker>
            <c:symbol val="none"/>
          </c:marker>
          <c:xVal>
            <c:numRef>
              <c:f>'Subaru COBB'!$S$40:$W$40</c:f>
              <c:numCache>
                <c:formatCode>0.0</c:formatCode>
                <c:ptCount val="5"/>
                <c:pt idx="0">
                  <c:v>6.5</c:v>
                </c:pt>
                <c:pt idx="1">
                  <c:v>9</c:v>
                </c:pt>
                <c:pt idx="2">
                  <c:v>11.5</c:v>
                </c:pt>
                <c:pt idx="3">
                  <c:v>14</c:v>
                </c:pt>
                <c:pt idx="4">
                  <c:v>16.5</c:v>
                </c:pt>
              </c:numCache>
            </c:numRef>
          </c:xVal>
          <c:yVal>
            <c:numRef>
              <c:f>'Subaru COBB'!$S$46:$W$46</c:f>
              <c:numCache>
                <c:formatCode>0.000</c:formatCode>
                <c:ptCount val="5"/>
                <c:pt idx="0">
                  <c:v>5.5137907908977155</c:v>
                </c:pt>
                <c:pt idx="1">
                  <c:v>2.8204060150375874</c:v>
                </c:pt>
                <c:pt idx="2">
                  <c:v>1.7252889254385906</c:v>
                </c:pt>
                <c:pt idx="3">
                  <c:v>1.3917793347003879</c:v>
                </c:pt>
                <c:pt idx="4">
                  <c:v>0.98321705542265647</c:v>
                </c:pt>
              </c:numCache>
            </c:numRef>
          </c:yVal>
          <c:smooth val="1"/>
          <c:extLst>
            <c:ext xmlns:c16="http://schemas.microsoft.com/office/drawing/2014/chart" uri="{C3380CC4-5D6E-409C-BE32-E72D297353CC}">
              <c16:uniqueId val="{00000005-3D07-4838-AF64-7A069B7BFB97}"/>
            </c:ext>
          </c:extLst>
        </c:ser>
        <c:ser>
          <c:idx val="6"/>
          <c:order val="6"/>
          <c:tx>
            <c:strRef>
              <c:f>'Subaru COBB'!$F$47</c:f>
              <c:strCache>
                <c:ptCount val="1"/>
                <c:pt idx="0">
                  <c:v>5.5</c:v>
                </c:pt>
              </c:strCache>
            </c:strRef>
          </c:tx>
          <c:marker>
            <c:symbol val="none"/>
          </c:marker>
          <c:xVal>
            <c:numRef>
              <c:f>'Subaru COBB'!$S$40:$W$40</c:f>
              <c:numCache>
                <c:formatCode>0.0</c:formatCode>
                <c:ptCount val="5"/>
                <c:pt idx="0">
                  <c:v>6.5</c:v>
                </c:pt>
                <c:pt idx="1">
                  <c:v>9</c:v>
                </c:pt>
                <c:pt idx="2">
                  <c:v>11.5</c:v>
                </c:pt>
                <c:pt idx="3">
                  <c:v>14</c:v>
                </c:pt>
                <c:pt idx="4">
                  <c:v>16.5</c:v>
                </c:pt>
              </c:numCache>
            </c:numRef>
          </c:xVal>
          <c:yVal>
            <c:numRef>
              <c:f>'Subaru COBB'!$S$47:$W$47</c:f>
              <c:numCache>
                <c:formatCode>0.000</c:formatCode>
                <c:ptCount val="5"/>
                <c:pt idx="0">
                  <c:v>8.0765679966962978</c:v>
                </c:pt>
                <c:pt idx="1">
                  <c:v>3.428887218045098</c:v>
                </c:pt>
                <c:pt idx="2">
                  <c:v>1.7852883771929697</c:v>
                </c:pt>
                <c:pt idx="3">
                  <c:v>1.5053209159261485</c:v>
                </c:pt>
                <c:pt idx="4">
                  <c:v>0.94853427603098339</c:v>
                </c:pt>
              </c:numCache>
            </c:numRef>
          </c:yVal>
          <c:smooth val="1"/>
          <c:extLst>
            <c:ext xmlns:c16="http://schemas.microsoft.com/office/drawing/2014/chart" uri="{C3380CC4-5D6E-409C-BE32-E72D297353CC}">
              <c16:uniqueId val="{00000006-3D07-4838-AF64-7A069B7BFB97}"/>
            </c:ext>
          </c:extLst>
        </c:ser>
        <c:ser>
          <c:idx val="7"/>
          <c:order val="7"/>
          <c:tx>
            <c:strRef>
              <c:f>'Subaru COBB'!$F$48</c:f>
              <c:strCache>
                <c:ptCount val="1"/>
                <c:pt idx="0">
                  <c:v>6.0</c:v>
                </c:pt>
              </c:strCache>
            </c:strRef>
          </c:tx>
          <c:marker>
            <c:symbol val="none"/>
          </c:marker>
          <c:xVal>
            <c:numRef>
              <c:f>'Subaru COBB'!$S$40:$W$40</c:f>
              <c:numCache>
                <c:formatCode>0.0</c:formatCode>
                <c:ptCount val="5"/>
                <c:pt idx="0">
                  <c:v>6.5</c:v>
                </c:pt>
                <c:pt idx="1">
                  <c:v>9</c:v>
                </c:pt>
                <c:pt idx="2">
                  <c:v>11.5</c:v>
                </c:pt>
                <c:pt idx="3">
                  <c:v>14</c:v>
                </c:pt>
                <c:pt idx="4">
                  <c:v>16.5</c:v>
                </c:pt>
              </c:numCache>
            </c:numRef>
          </c:xVal>
          <c:yVal>
            <c:numRef>
              <c:f>'Subaru COBB'!$S$48:$W$48</c:f>
              <c:numCache>
                <c:formatCode>0.000</c:formatCode>
                <c:ptCount val="5"/>
                <c:pt idx="0">
                  <c:v>14.963108851674733</c:v>
                </c:pt>
                <c:pt idx="1">
                  <c:v>4.7917443609022854</c:v>
                </c:pt>
                <c:pt idx="2">
                  <c:v>1.7062258771930061</c:v>
                </c:pt>
                <c:pt idx="3">
                  <c:v>1.6499096605148935</c:v>
                </c:pt>
                <c:pt idx="4">
                  <c:v>0.56615197083620217</c:v>
                </c:pt>
              </c:numCache>
            </c:numRef>
          </c:yVal>
          <c:smooth val="1"/>
          <c:extLst>
            <c:ext xmlns:c16="http://schemas.microsoft.com/office/drawing/2014/chart" uri="{C3380CC4-5D6E-409C-BE32-E72D297353CC}">
              <c16:uniqueId val="{00000007-3D07-4838-AF64-7A069B7BFB97}"/>
            </c:ext>
          </c:extLst>
        </c:ser>
        <c:dLbls>
          <c:showLegendKey val="0"/>
          <c:showVal val="0"/>
          <c:showCatName val="0"/>
          <c:showSerName val="0"/>
          <c:showPercent val="0"/>
          <c:showBubbleSize val="0"/>
        </c:dLbls>
        <c:axId val="176870912"/>
        <c:axId val="176872832"/>
      </c:scatterChart>
      <c:valAx>
        <c:axId val="176870912"/>
        <c:scaling>
          <c:orientation val="minMax"/>
          <c:max val="16"/>
          <c:min val="8"/>
        </c:scaling>
        <c:delete val="0"/>
        <c:axPos val="b"/>
        <c:majorGridlines/>
        <c:title>
          <c:tx>
            <c:rich>
              <a:bodyPr/>
              <a:lstStyle/>
              <a:p>
                <a:pPr>
                  <a:defRPr/>
                </a:pPr>
                <a:r>
                  <a:rPr lang="en-GB"/>
                  <a:t>Voltage</a:t>
                </a:r>
              </a:p>
            </c:rich>
          </c:tx>
          <c:overlay val="0"/>
        </c:title>
        <c:numFmt formatCode="0.0" sourceLinked="1"/>
        <c:majorTickMark val="out"/>
        <c:minorTickMark val="none"/>
        <c:tickLblPos val="nextTo"/>
        <c:crossAx val="176872832"/>
        <c:crosses val="autoZero"/>
        <c:crossBetween val="midCat"/>
        <c:majorUnit val="1"/>
      </c:valAx>
      <c:valAx>
        <c:axId val="176872832"/>
        <c:scaling>
          <c:orientation val="minMax"/>
          <c:max val="4.5"/>
        </c:scaling>
        <c:delete val="0"/>
        <c:axPos val="l"/>
        <c:majorGridlines/>
        <c:title>
          <c:tx>
            <c:rich>
              <a:bodyPr rot="-5400000" vert="horz"/>
              <a:lstStyle/>
              <a:p>
                <a:pPr>
                  <a:defRPr/>
                </a:pPr>
                <a:r>
                  <a:rPr lang="en-GB"/>
                  <a:t>mS</a:t>
                </a:r>
              </a:p>
            </c:rich>
          </c:tx>
          <c:overlay val="0"/>
        </c:title>
        <c:numFmt formatCode="0.000" sourceLinked="1"/>
        <c:majorTickMark val="out"/>
        <c:minorTickMark val="none"/>
        <c:tickLblPos val="nextTo"/>
        <c:crossAx val="176870912"/>
        <c:crosses val="autoZero"/>
        <c:crossBetween val="midCat"/>
      </c:valAx>
    </c:plotArea>
    <c:legend>
      <c:legendPos val="r"/>
      <c:overlay val="0"/>
    </c:legend>
    <c:plotVisOnly val="1"/>
    <c:dispBlanksAs val="gap"/>
    <c:showDLblsOverMax val="0"/>
  </c:chart>
  <c:printSettings>
    <c:headerFooter/>
    <c:pageMargins b="0.75000000000000622" l="0.70000000000000062" r="0.70000000000000062" t="0.75000000000000622"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a:t>Short Pulse ADDER</a:t>
            </a:r>
          </a:p>
        </c:rich>
      </c:tx>
      <c:overlay val="1"/>
    </c:title>
    <c:autoTitleDeleted val="0"/>
    <c:plotArea>
      <c:layout>
        <c:manualLayout>
          <c:layoutTarget val="inner"/>
          <c:xMode val="edge"/>
          <c:yMode val="edge"/>
          <c:x val="9.6735348201235999E-2"/>
          <c:y val="0.10729136307003675"/>
          <c:w val="0.78276376381095658"/>
          <c:h val="0.76807800252836489"/>
        </c:manualLayout>
      </c:layout>
      <c:scatterChart>
        <c:scatterStyle val="smoothMarker"/>
        <c:varyColors val="0"/>
        <c:ser>
          <c:idx val="0"/>
          <c:order val="0"/>
          <c:tx>
            <c:strRef>
              <c:f>'Subaru COBB'!$F$52</c:f>
              <c:strCache>
                <c:ptCount val="1"/>
                <c:pt idx="0">
                  <c:v>2.5</c:v>
                </c:pt>
              </c:strCache>
            </c:strRef>
          </c:tx>
          <c:marker>
            <c:symbol val="none"/>
          </c:marker>
          <c:xVal>
            <c:numRef>
              <c:f>'Subaru COBB'!$G$51:$V$51</c:f>
              <c:numCache>
                <c:formatCode>0.000</c:formatCode>
                <c:ptCount val="16"/>
                <c:pt idx="0">
                  <c:v>0.09</c:v>
                </c:pt>
                <c:pt idx="1">
                  <c:v>0.23</c:v>
                </c:pt>
                <c:pt idx="2">
                  <c:v>0.37</c:v>
                </c:pt>
                <c:pt idx="3">
                  <c:v>0.51</c:v>
                </c:pt>
                <c:pt idx="4">
                  <c:v>0.65</c:v>
                </c:pt>
              </c:numCache>
            </c:numRef>
          </c:xVal>
          <c:yVal>
            <c:numRef>
              <c:f>'Subaru COBB'!$G$52:$V$52</c:f>
              <c:numCache>
                <c:formatCode>0.000</c:formatCode>
                <c:ptCount val="16"/>
                <c:pt idx="0">
                  <c:v>2.4391456582633073E-2</c:v>
                </c:pt>
                <c:pt idx="1">
                  <c:v>4.7984270631329651E-3</c:v>
                </c:pt>
                <c:pt idx="2">
                  <c:v>0</c:v>
                </c:pt>
                <c:pt idx="3">
                  <c:v>0</c:v>
                </c:pt>
                <c:pt idx="4">
                  <c:v>0</c:v>
                </c:pt>
                <c:pt idx="5" formatCode="General">
                  <c:v>0</c:v>
                </c:pt>
              </c:numCache>
            </c:numRef>
          </c:yVal>
          <c:smooth val="1"/>
          <c:extLst>
            <c:ext xmlns:c16="http://schemas.microsoft.com/office/drawing/2014/chart" uri="{C3380CC4-5D6E-409C-BE32-E72D297353CC}">
              <c16:uniqueId val="{00000000-EFD0-4BB6-AB83-98F8D5D95DA2}"/>
            </c:ext>
          </c:extLst>
        </c:ser>
        <c:ser>
          <c:idx val="1"/>
          <c:order val="1"/>
          <c:tx>
            <c:strRef>
              <c:f>'Subaru COBB'!$F$53</c:f>
              <c:strCache>
                <c:ptCount val="1"/>
                <c:pt idx="0">
                  <c:v>3.0</c:v>
                </c:pt>
              </c:strCache>
            </c:strRef>
          </c:tx>
          <c:marker>
            <c:symbol val="none"/>
          </c:marker>
          <c:xVal>
            <c:numRef>
              <c:f>'Subaru COBB'!$G$51:$V$51</c:f>
              <c:numCache>
                <c:formatCode>0.000</c:formatCode>
                <c:ptCount val="16"/>
                <c:pt idx="0">
                  <c:v>0.09</c:v>
                </c:pt>
                <c:pt idx="1">
                  <c:v>0.23</c:v>
                </c:pt>
                <c:pt idx="2">
                  <c:v>0.37</c:v>
                </c:pt>
                <c:pt idx="3">
                  <c:v>0.51</c:v>
                </c:pt>
                <c:pt idx="4">
                  <c:v>0.65</c:v>
                </c:pt>
              </c:numCache>
            </c:numRef>
          </c:xVal>
          <c:yVal>
            <c:numRef>
              <c:f>'Subaru COBB'!$G$53:$V$53</c:f>
              <c:numCache>
                <c:formatCode>0.000</c:formatCode>
                <c:ptCount val="16"/>
                <c:pt idx="0">
                  <c:v>3.9265919701213799E-2</c:v>
                </c:pt>
                <c:pt idx="1">
                  <c:v>9.964332399626491E-3</c:v>
                </c:pt>
                <c:pt idx="2">
                  <c:v>0</c:v>
                </c:pt>
                <c:pt idx="3">
                  <c:v>0</c:v>
                </c:pt>
                <c:pt idx="4">
                  <c:v>0</c:v>
                </c:pt>
                <c:pt idx="6" formatCode="General">
                  <c:v>0</c:v>
                </c:pt>
              </c:numCache>
            </c:numRef>
          </c:yVal>
          <c:smooth val="1"/>
          <c:extLst>
            <c:ext xmlns:c16="http://schemas.microsoft.com/office/drawing/2014/chart" uri="{C3380CC4-5D6E-409C-BE32-E72D297353CC}">
              <c16:uniqueId val="{00000001-EFD0-4BB6-AB83-98F8D5D95DA2}"/>
            </c:ext>
          </c:extLst>
        </c:ser>
        <c:ser>
          <c:idx val="2"/>
          <c:order val="2"/>
          <c:tx>
            <c:strRef>
              <c:f>'Subaru COBB'!$F$54</c:f>
              <c:strCache>
                <c:ptCount val="1"/>
                <c:pt idx="0">
                  <c:v>3.5</c:v>
                </c:pt>
              </c:strCache>
            </c:strRef>
          </c:tx>
          <c:marker>
            <c:symbol val="none"/>
          </c:marker>
          <c:xVal>
            <c:numRef>
              <c:f>'Subaru COBB'!$G$51:$V$51</c:f>
              <c:numCache>
                <c:formatCode>0.000</c:formatCode>
                <c:ptCount val="16"/>
                <c:pt idx="0">
                  <c:v>0.09</c:v>
                </c:pt>
                <c:pt idx="1">
                  <c:v>0.23</c:v>
                </c:pt>
                <c:pt idx="2">
                  <c:v>0.37</c:v>
                </c:pt>
                <c:pt idx="3">
                  <c:v>0.51</c:v>
                </c:pt>
                <c:pt idx="4">
                  <c:v>0.65</c:v>
                </c:pt>
              </c:numCache>
            </c:numRef>
          </c:xVal>
          <c:yVal>
            <c:numRef>
              <c:f>'Subaru COBB'!$G$54:$V$54</c:f>
              <c:numCache>
                <c:formatCode>0.000</c:formatCode>
                <c:ptCount val="16"/>
                <c:pt idx="0">
                  <c:v>4.291363211951444E-2</c:v>
                </c:pt>
                <c:pt idx="1">
                  <c:v>1.1290310996193306E-2</c:v>
                </c:pt>
                <c:pt idx="2">
                  <c:v>0</c:v>
                </c:pt>
                <c:pt idx="3">
                  <c:v>0</c:v>
                </c:pt>
                <c:pt idx="4">
                  <c:v>0</c:v>
                </c:pt>
              </c:numCache>
            </c:numRef>
          </c:yVal>
          <c:smooth val="1"/>
          <c:extLst>
            <c:ext xmlns:c16="http://schemas.microsoft.com/office/drawing/2014/chart" uri="{C3380CC4-5D6E-409C-BE32-E72D297353CC}">
              <c16:uniqueId val="{00000002-EFD0-4BB6-AB83-98F8D5D95DA2}"/>
            </c:ext>
          </c:extLst>
        </c:ser>
        <c:ser>
          <c:idx val="3"/>
          <c:order val="3"/>
          <c:tx>
            <c:strRef>
              <c:f>'Subaru COBB'!$F$55</c:f>
              <c:strCache>
                <c:ptCount val="1"/>
                <c:pt idx="0">
                  <c:v>4.0</c:v>
                </c:pt>
              </c:strCache>
            </c:strRef>
          </c:tx>
          <c:marker>
            <c:symbol val="none"/>
          </c:marker>
          <c:xVal>
            <c:numRef>
              <c:f>'Subaru COBB'!$G$51:$V$51</c:f>
              <c:numCache>
                <c:formatCode>0.000</c:formatCode>
                <c:ptCount val="16"/>
                <c:pt idx="0">
                  <c:v>0.09</c:v>
                </c:pt>
                <c:pt idx="1">
                  <c:v>0.23</c:v>
                </c:pt>
                <c:pt idx="2">
                  <c:v>0.37</c:v>
                </c:pt>
                <c:pt idx="3">
                  <c:v>0.51</c:v>
                </c:pt>
                <c:pt idx="4">
                  <c:v>0.65</c:v>
                </c:pt>
              </c:numCache>
            </c:numRef>
          </c:xVal>
          <c:yVal>
            <c:numRef>
              <c:f>'Subaru COBB'!$G$55:$V$55</c:f>
              <c:numCache>
                <c:formatCode>0.000</c:formatCode>
                <c:ptCount val="16"/>
                <c:pt idx="0">
                  <c:v>1.938053221288517E-2</c:v>
                </c:pt>
                <c:pt idx="1">
                  <c:v>2.8686274509804044E-3</c:v>
                </c:pt>
                <c:pt idx="2">
                  <c:v>0</c:v>
                </c:pt>
                <c:pt idx="3">
                  <c:v>0</c:v>
                </c:pt>
                <c:pt idx="4">
                  <c:v>0</c:v>
                </c:pt>
              </c:numCache>
            </c:numRef>
          </c:yVal>
          <c:smooth val="1"/>
          <c:extLst>
            <c:ext xmlns:c16="http://schemas.microsoft.com/office/drawing/2014/chart" uri="{C3380CC4-5D6E-409C-BE32-E72D297353CC}">
              <c16:uniqueId val="{00000003-EFD0-4BB6-AB83-98F8D5D95DA2}"/>
            </c:ext>
          </c:extLst>
        </c:ser>
        <c:ser>
          <c:idx val="4"/>
          <c:order val="4"/>
          <c:tx>
            <c:strRef>
              <c:f>'Subaru COBB'!$F$56</c:f>
              <c:strCache>
                <c:ptCount val="1"/>
                <c:pt idx="0">
                  <c:v>4.5</c:v>
                </c:pt>
              </c:strCache>
            </c:strRef>
          </c:tx>
          <c:marker>
            <c:symbol val="none"/>
          </c:marker>
          <c:xVal>
            <c:numRef>
              <c:f>'Subaru COBB'!$G$51:$V$51</c:f>
              <c:numCache>
                <c:formatCode>0.000</c:formatCode>
                <c:ptCount val="16"/>
                <c:pt idx="0">
                  <c:v>0.09</c:v>
                </c:pt>
                <c:pt idx="1">
                  <c:v>0.23</c:v>
                </c:pt>
                <c:pt idx="2">
                  <c:v>0.37</c:v>
                </c:pt>
                <c:pt idx="3">
                  <c:v>0.51</c:v>
                </c:pt>
                <c:pt idx="4">
                  <c:v>0.65</c:v>
                </c:pt>
              </c:numCache>
            </c:numRef>
          </c:xVal>
          <c:yVal>
            <c:numRef>
              <c:f>'Subaru COBB'!$G$56:$V$56</c:f>
              <c:numCache>
                <c:formatCode>0.000</c:formatCode>
                <c:ptCount val="16"/>
                <c:pt idx="0">
                  <c:v>2.5781232492997231E-2</c:v>
                </c:pt>
                <c:pt idx="1">
                  <c:v>4.6081017022193763E-3</c:v>
                </c:pt>
                <c:pt idx="2">
                  <c:v>0</c:v>
                </c:pt>
                <c:pt idx="3">
                  <c:v>0</c:v>
                </c:pt>
                <c:pt idx="4">
                  <c:v>0</c:v>
                </c:pt>
              </c:numCache>
            </c:numRef>
          </c:yVal>
          <c:smooth val="1"/>
          <c:extLst>
            <c:ext xmlns:c16="http://schemas.microsoft.com/office/drawing/2014/chart" uri="{C3380CC4-5D6E-409C-BE32-E72D297353CC}">
              <c16:uniqueId val="{00000004-EFD0-4BB6-AB83-98F8D5D95DA2}"/>
            </c:ext>
          </c:extLst>
        </c:ser>
        <c:ser>
          <c:idx val="5"/>
          <c:order val="5"/>
          <c:tx>
            <c:strRef>
              <c:f>'Subaru COBB'!$F$57</c:f>
              <c:strCache>
                <c:ptCount val="1"/>
                <c:pt idx="0">
                  <c:v>5.0</c:v>
                </c:pt>
              </c:strCache>
            </c:strRef>
          </c:tx>
          <c:marker>
            <c:symbol val="none"/>
          </c:marker>
          <c:xVal>
            <c:numRef>
              <c:f>'Subaru COBB'!$G$51:$V$51</c:f>
              <c:numCache>
                <c:formatCode>0.000</c:formatCode>
                <c:ptCount val="16"/>
                <c:pt idx="0">
                  <c:v>0.09</c:v>
                </c:pt>
                <c:pt idx="1">
                  <c:v>0.23</c:v>
                </c:pt>
                <c:pt idx="2">
                  <c:v>0.37</c:v>
                </c:pt>
                <c:pt idx="3">
                  <c:v>0.51</c:v>
                </c:pt>
                <c:pt idx="4">
                  <c:v>0.65</c:v>
                </c:pt>
              </c:numCache>
            </c:numRef>
          </c:xVal>
          <c:yVal>
            <c:numRef>
              <c:f>'Subaru COBB'!$G$57:$V$57</c:f>
              <c:numCache>
                <c:formatCode>0.000</c:formatCode>
                <c:ptCount val="16"/>
                <c:pt idx="0">
                  <c:v>2.040056022408962E-3</c:v>
                </c:pt>
                <c:pt idx="1">
                  <c:v>3.019607843137229E-4</c:v>
                </c:pt>
                <c:pt idx="2">
                  <c:v>0</c:v>
                </c:pt>
                <c:pt idx="3">
                  <c:v>0</c:v>
                </c:pt>
                <c:pt idx="4">
                  <c:v>0</c:v>
                </c:pt>
              </c:numCache>
            </c:numRef>
          </c:yVal>
          <c:smooth val="1"/>
          <c:extLst>
            <c:ext xmlns:c16="http://schemas.microsoft.com/office/drawing/2014/chart" uri="{C3380CC4-5D6E-409C-BE32-E72D297353CC}">
              <c16:uniqueId val="{00000005-EFD0-4BB6-AB83-98F8D5D95DA2}"/>
            </c:ext>
          </c:extLst>
        </c:ser>
        <c:ser>
          <c:idx val="6"/>
          <c:order val="6"/>
          <c:tx>
            <c:strRef>
              <c:f>'Subaru COBB'!$F$58</c:f>
              <c:strCache>
                <c:ptCount val="1"/>
                <c:pt idx="0">
                  <c:v>5.5</c:v>
                </c:pt>
              </c:strCache>
            </c:strRef>
          </c:tx>
          <c:marker>
            <c:symbol val="none"/>
          </c:marker>
          <c:xVal>
            <c:numRef>
              <c:f>'Subaru COBB'!$G$51:$V$51</c:f>
              <c:numCache>
                <c:formatCode>0.000</c:formatCode>
                <c:ptCount val="16"/>
                <c:pt idx="0">
                  <c:v>0.09</c:v>
                </c:pt>
                <c:pt idx="1">
                  <c:v>0.23</c:v>
                </c:pt>
                <c:pt idx="2">
                  <c:v>0.37</c:v>
                </c:pt>
                <c:pt idx="3">
                  <c:v>0.51</c:v>
                </c:pt>
                <c:pt idx="4">
                  <c:v>0.65</c:v>
                </c:pt>
              </c:numCache>
            </c:numRef>
          </c:xVal>
          <c:yVal>
            <c:numRef>
              <c:f>'Subaru COBB'!$G$58:$V$58</c:f>
              <c:numCache>
                <c:formatCode>0.000</c:formatCode>
                <c:ptCount val="16"/>
                <c:pt idx="0">
                  <c:v>0</c:v>
                </c:pt>
                <c:pt idx="1">
                  <c:v>0</c:v>
                </c:pt>
                <c:pt idx="2">
                  <c:v>0</c:v>
                </c:pt>
                <c:pt idx="3">
                  <c:v>0</c:v>
                </c:pt>
                <c:pt idx="4">
                  <c:v>0</c:v>
                </c:pt>
              </c:numCache>
            </c:numRef>
          </c:yVal>
          <c:smooth val="1"/>
          <c:extLst>
            <c:ext xmlns:c16="http://schemas.microsoft.com/office/drawing/2014/chart" uri="{C3380CC4-5D6E-409C-BE32-E72D297353CC}">
              <c16:uniqueId val="{00000006-EFD0-4BB6-AB83-98F8D5D95DA2}"/>
            </c:ext>
          </c:extLst>
        </c:ser>
        <c:ser>
          <c:idx val="8"/>
          <c:order val="7"/>
          <c:tx>
            <c:strRef>
              <c:f>'Subaru COBB'!$F$59</c:f>
              <c:strCache>
                <c:ptCount val="1"/>
                <c:pt idx="0">
                  <c:v>6.0</c:v>
                </c:pt>
              </c:strCache>
            </c:strRef>
          </c:tx>
          <c:marker>
            <c:symbol val="none"/>
          </c:marker>
          <c:xVal>
            <c:numRef>
              <c:f>'Subaru COBB'!$G$51:$K$51</c:f>
              <c:numCache>
                <c:formatCode>0.000</c:formatCode>
                <c:ptCount val="5"/>
                <c:pt idx="0">
                  <c:v>0.09</c:v>
                </c:pt>
                <c:pt idx="1">
                  <c:v>0.23</c:v>
                </c:pt>
                <c:pt idx="2">
                  <c:v>0.37</c:v>
                </c:pt>
                <c:pt idx="3">
                  <c:v>0.51</c:v>
                </c:pt>
                <c:pt idx="4">
                  <c:v>0.65</c:v>
                </c:pt>
              </c:numCache>
            </c:numRef>
          </c:xVal>
          <c:yVal>
            <c:numRef>
              <c:f>'Subaru COBB'!$G$59:$K$59</c:f>
              <c:numCache>
                <c:formatCode>0.000</c:formatCode>
                <c:ptCount val="5"/>
                <c:pt idx="0">
                  <c:v>1.5300420168067212E-2</c:v>
                </c:pt>
                <c:pt idx="1">
                  <c:v>2.2647058823529187E-3</c:v>
                </c:pt>
                <c:pt idx="2">
                  <c:v>0</c:v>
                </c:pt>
                <c:pt idx="3">
                  <c:v>0</c:v>
                </c:pt>
                <c:pt idx="4">
                  <c:v>0</c:v>
                </c:pt>
              </c:numCache>
            </c:numRef>
          </c:yVal>
          <c:smooth val="1"/>
          <c:extLst>
            <c:ext xmlns:c16="http://schemas.microsoft.com/office/drawing/2014/chart" uri="{C3380CC4-5D6E-409C-BE32-E72D297353CC}">
              <c16:uniqueId val="{00000007-EFD0-4BB6-AB83-98F8D5D95DA2}"/>
            </c:ext>
          </c:extLst>
        </c:ser>
        <c:dLbls>
          <c:showLegendKey val="0"/>
          <c:showVal val="0"/>
          <c:showCatName val="0"/>
          <c:showSerName val="0"/>
          <c:showPercent val="0"/>
          <c:showBubbleSize val="0"/>
        </c:dLbls>
        <c:axId val="177260032"/>
        <c:axId val="177261952"/>
      </c:scatterChart>
      <c:valAx>
        <c:axId val="177260032"/>
        <c:scaling>
          <c:orientation val="minMax"/>
          <c:max val="1"/>
        </c:scaling>
        <c:delete val="0"/>
        <c:axPos val="b"/>
        <c:majorGridlines/>
        <c:title>
          <c:tx>
            <c:rich>
              <a:bodyPr/>
              <a:lstStyle/>
              <a:p>
                <a:pPr marL="0" marR="0" indent="0" algn="ctr" defTabSz="914400" rtl="0" eaLnBrk="1" fontAlgn="auto" latinLnBrk="0" hangingPunct="1">
                  <a:lnSpc>
                    <a:spcPct val="100000"/>
                  </a:lnSpc>
                  <a:spcBef>
                    <a:spcPts val="0"/>
                  </a:spcBef>
                  <a:spcAft>
                    <a:spcPts val="0"/>
                  </a:spcAft>
                  <a:buClrTx/>
                  <a:buSzTx/>
                  <a:buFontTx/>
                  <a:buNone/>
                  <a:tabLst/>
                  <a:defRPr sz="1000" b="1" i="0" u="none" strike="noStrike" kern="1200" baseline="0">
                    <a:solidFill>
                      <a:sysClr val="windowText" lastClr="000000"/>
                    </a:solidFill>
                    <a:latin typeface="+mn-lt"/>
                    <a:ea typeface="+mn-ea"/>
                    <a:cs typeface="+mn-cs"/>
                  </a:defRPr>
                </a:pPr>
                <a:r>
                  <a:rPr lang="en-GB" sz="1000" b="1" i="0" baseline="0"/>
                  <a:t>Effective Pulse WIdth (mS)</a:t>
                </a:r>
              </a:p>
            </c:rich>
          </c:tx>
          <c:overlay val="0"/>
        </c:title>
        <c:numFmt formatCode="0.0" sourceLinked="0"/>
        <c:majorTickMark val="out"/>
        <c:minorTickMark val="none"/>
        <c:tickLblPos val="nextTo"/>
        <c:crossAx val="177261952"/>
        <c:crosses val="autoZero"/>
        <c:crossBetween val="midCat"/>
        <c:majorUnit val="0.2"/>
      </c:valAx>
      <c:valAx>
        <c:axId val="177261952"/>
        <c:scaling>
          <c:orientation val="minMax"/>
          <c:min val="0"/>
        </c:scaling>
        <c:delete val="0"/>
        <c:axPos val="l"/>
        <c:majorGridlines/>
        <c:title>
          <c:tx>
            <c:rich>
              <a:bodyPr rot="-5400000" vert="horz"/>
              <a:lstStyle/>
              <a:p>
                <a:pPr>
                  <a:defRPr/>
                </a:pPr>
                <a:r>
                  <a:rPr lang="en-GB"/>
                  <a:t>Adder (mS)</a:t>
                </a:r>
              </a:p>
            </c:rich>
          </c:tx>
          <c:overlay val="0"/>
        </c:title>
        <c:numFmt formatCode="0.000" sourceLinked="1"/>
        <c:majorTickMark val="out"/>
        <c:minorTickMark val="none"/>
        <c:tickLblPos val="nextTo"/>
        <c:crossAx val="177260032"/>
        <c:crosses val="autoZero"/>
        <c:crossBetween val="midCat"/>
      </c:valAx>
    </c:plotArea>
    <c:legend>
      <c:legendPos val="r"/>
      <c:overlay val="0"/>
    </c:legend>
    <c:plotVisOnly val="1"/>
    <c:dispBlanksAs val="gap"/>
    <c:showDLblsOverMax val="0"/>
  </c:chart>
  <c:printSettings>
    <c:headerFooter/>
    <c:pageMargins b="0.750000000000006" l="0.70000000000000062" r="0.70000000000000062" t="0.750000000000006"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1400"/>
              <a:t>Injector Scaling</a:t>
            </a:r>
          </a:p>
        </c:rich>
      </c:tx>
      <c:overlay val="0"/>
    </c:title>
    <c:autoTitleDeleted val="0"/>
    <c:plotArea>
      <c:layout/>
      <c:scatterChart>
        <c:scatterStyle val="smoothMarker"/>
        <c:varyColors val="0"/>
        <c:ser>
          <c:idx val="0"/>
          <c:order val="0"/>
          <c:tx>
            <c:strRef>
              <c:f>'Mitsubishi EVO X COBB'!$G$14</c:f>
              <c:strCache>
                <c:ptCount val="1"/>
                <c:pt idx="0">
                  <c:v>Scale</c:v>
                </c:pt>
              </c:strCache>
            </c:strRef>
          </c:tx>
          <c:marker>
            <c:symbol val="none"/>
          </c:marker>
          <c:xVal>
            <c:numRef>
              <c:f>'Mitsubishi EVO X COBB'!$F$15:$F$22</c:f>
              <c:numCache>
                <c:formatCode>0.0</c:formatCode>
                <c:ptCount val="8"/>
                <c:pt idx="0">
                  <c:v>2.5</c:v>
                </c:pt>
                <c:pt idx="1">
                  <c:v>3</c:v>
                </c:pt>
                <c:pt idx="2">
                  <c:v>3.5</c:v>
                </c:pt>
                <c:pt idx="3">
                  <c:v>4</c:v>
                </c:pt>
                <c:pt idx="4">
                  <c:v>4.5</c:v>
                </c:pt>
                <c:pt idx="5">
                  <c:v>5</c:v>
                </c:pt>
                <c:pt idx="6">
                  <c:v>5.5</c:v>
                </c:pt>
                <c:pt idx="7">
                  <c:v>6</c:v>
                </c:pt>
              </c:numCache>
            </c:numRef>
          </c:xVal>
          <c:yVal>
            <c:numRef>
              <c:f>'Mitsubishi EVO X COBB'!$G$15:$G$22</c:f>
              <c:numCache>
                <c:formatCode>0</c:formatCode>
                <c:ptCount val="8"/>
                <c:pt idx="0">
                  <c:v>1278.7425000000001</c:v>
                </c:pt>
                <c:pt idx="1">
                  <c:v>1424.4590000000001</c:v>
                </c:pt>
                <c:pt idx="2">
                  <c:v>1554.1617499999998</c:v>
                </c:pt>
                <c:pt idx="3">
                  <c:v>1684.7833499999999</c:v>
                </c:pt>
                <c:pt idx="4">
                  <c:v>1831.3738499999999</c:v>
                </c:pt>
                <c:pt idx="5">
                  <c:v>1919.7053499999997</c:v>
                </c:pt>
                <c:pt idx="6">
                  <c:v>2041.9307999999999</c:v>
                </c:pt>
                <c:pt idx="7">
                  <c:v>2136.5125499999999</c:v>
                </c:pt>
              </c:numCache>
            </c:numRef>
          </c:yVal>
          <c:smooth val="1"/>
          <c:extLst>
            <c:ext xmlns:c16="http://schemas.microsoft.com/office/drawing/2014/chart" uri="{C3380CC4-5D6E-409C-BE32-E72D297353CC}">
              <c16:uniqueId val="{00000000-C66D-415B-AA0B-752CF8BE6A6F}"/>
            </c:ext>
          </c:extLst>
        </c:ser>
        <c:dLbls>
          <c:showLegendKey val="0"/>
          <c:showVal val="0"/>
          <c:showCatName val="0"/>
          <c:showSerName val="0"/>
          <c:showPercent val="0"/>
          <c:showBubbleSize val="0"/>
        </c:dLbls>
        <c:axId val="184166272"/>
        <c:axId val="184188928"/>
      </c:scatterChart>
      <c:valAx>
        <c:axId val="184166272"/>
        <c:scaling>
          <c:orientation val="minMax"/>
        </c:scaling>
        <c:delete val="0"/>
        <c:axPos val="b"/>
        <c:majorGridlines/>
        <c:title>
          <c:tx>
            <c:strRef>
              <c:f>'Mitsubishi EVO X COBB'!$F$14</c:f>
              <c:strCache>
                <c:ptCount val="1"/>
                <c:pt idx="0">
                  <c:v>bar</c:v>
                </c:pt>
              </c:strCache>
            </c:strRef>
          </c:tx>
          <c:overlay val="0"/>
          <c:txPr>
            <a:bodyPr/>
            <a:lstStyle/>
            <a:p>
              <a:pPr>
                <a:defRPr/>
              </a:pPr>
              <a:endParaRPr lang="en-US"/>
            </a:p>
          </c:txPr>
        </c:title>
        <c:numFmt formatCode="0.0" sourceLinked="1"/>
        <c:majorTickMark val="out"/>
        <c:minorTickMark val="none"/>
        <c:tickLblPos val="nextTo"/>
        <c:crossAx val="184188928"/>
        <c:crosses val="autoZero"/>
        <c:crossBetween val="midCat"/>
      </c:valAx>
      <c:valAx>
        <c:axId val="184188928"/>
        <c:scaling>
          <c:orientation val="minMax"/>
        </c:scaling>
        <c:delete val="0"/>
        <c:axPos val="l"/>
        <c:majorGridlines/>
        <c:title>
          <c:tx>
            <c:strRef>
              <c:f>'Mitsubishi EVO X COBB'!$H$15:$H$22</c:f>
              <c:strCache>
                <c:ptCount val="8"/>
                <c:pt idx="0">
                  <c:v>cc/min  at 25°C</c:v>
                </c:pt>
              </c:strCache>
            </c:strRef>
          </c:tx>
          <c:overlay val="0"/>
          <c:txPr>
            <a:bodyPr rot="-5400000" vert="horz"/>
            <a:lstStyle/>
            <a:p>
              <a:pPr>
                <a:defRPr/>
              </a:pPr>
              <a:endParaRPr lang="en-US"/>
            </a:p>
          </c:txPr>
        </c:title>
        <c:numFmt formatCode="0" sourceLinked="1"/>
        <c:majorTickMark val="out"/>
        <c:minorTickMark val="none"/>
        <c:tickLblPos val="nextTo"/>
        <c:crossAx val="184166272"/>
        <c:crosses val="autoZero"/>
        <c:crossBetween val="midCat"/>
      </c:valAx>
    </c:plotArea>
    <c:legend>
      <c:legendPos val="r"/>
      <c:overlay val="0"/>
    </c:legend>
    <c:plotVisOnly val="1"/>
    <c:dispBlanksAs val="gap"/>
    <c:showDLblsOverMax val="0"/>
  </c:chart>
  <c:printSettings>
    <c:headerFooter/>
    <c:pageMargins b="0.75000000000000488" l="0.70000000000000062" r="0.70000000000000062" t="0.75000000000000488"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1400"/>
              <a:t>Latency</a:t>
            </a:r>
          </a:p>
        </c:rich>
      </c:tx>
      <c:overlay val="1"/>
    </c:title>
    <c:autoTitleDeleted val="0"/>
    <c:plotArea>
      <c:layout>
        <c:manualLayout>
          <c:layoutTarget val="inner"/>
          <c:xMode val="edge"/>
          <c:yMode val="edge"/>
          <c:x val="9.9528525470205853E-2"/>
          <c:y val="0.10426697541759149"/>
          <c:w val="0.76835263661149544"/>
          <c:h val="0.77110218621426752"/>
        </c:manualLayout>
      </c:layout>
      <c:scatterChart>
        <c:scatterStyle val="smoothMarker"/>
        <c:varyColors val="0"/>
        <c:ser>
          <c:idx val="0"/>
          <c:order val="0"/>
          <c:tx>
            <c:strRef>
              <c:f>'Generic ECU'!$F$41</c:f>
              <c:strCache>
                <c:ptCount val="1"/>
                <c:pt idx="0">
                  <c:v>2.5</c:v>
                </c:pt>
              </c:strCache>
            </c:strRef>
          </c:tx>
          <c:marker>
            <c:symbol val="none"/>
          </c:marker>
          <c:xVal>
            <c:numRef>
              <c:f>'Generic ECU'!$G$40:$N$40</c:f>
              <c:numCache>
                <c:formatCode>0.0</c:formatCode>
                <c:ptCount val="8"/>
                <c:pt idx="0">
                  <c:v>8</c:v>
                </c:pt>
                <c:pt idx="1">
                  <c:v>10</c:v>
                </c:pt>
                <c:pt idx="2">
                  <c:v>11</c:v>
                </c:pt>
                <c:pt idx="3">
                  <c:v>12</c:v>
                </c:pt>
                <c:pt idx="4">
                  <c:v>13</c:v>
                </c:pt>
                <c:pt idx="5">
                  <c:v>14</c:v>
                </c:pt>
                <c:pt idx="6">
                  <c:v>15</c:v>
                </c:pt>
                <c:pt idx="7">
                  <c:v>16</c:v>
                </c:pt>
              </c:numCache>
            </c:numRef>
          </c:xVal>
          <c:yVal>
            <c:numRef>
              <c:f>'Generic ECU'!$G$41:$N$41</c:f>
              <c:numCache>
                <c:formatCode>0.000</c:formatCode>
                <c:ptCount val="8"/>
                <c:pt idx="0">
                  <c:v>2.3875295055821368</c:v>
                </c:pt>
                <c:pt idx="1">
                  <c:v>1.7389169514695819</c:v>
                </c:pt>
                <c:pt idx="2">
                  <c:v>1.5302256778309378</c:v>
                </c:pt>
                <c:pt idx="3">
                  <c:v>1.3759316473000673</c:v>
                </c:pt>
                <c:pt idx="4">
                  <c:v>1.2590252904989736</c:v>
                </c:pt>
                <c:pt idx="5">
                  <c:v>1.162497038049672</c:v>
                </c:pt>
                <c:pt idx="6">
                  <c:v>1.0693373205741636</c:v>
                </c:pt>
                <c:pt idx="7">
                  <c:v>0.96253656869446402</c:v>
                </c:pt>
              </c:numCache>
            </c:numRef>
          </c:yVal>
          <c:smooth val="1"/>
          <c:extLst>
            <c:ext xmlns:c16="http://schemas.microsoft.com/office/drawing/2014/chart" uri="{C3380CC4-5D6E-409C-BE32-E72D297353CC}">
              <c16:uniqueId val="{00000000-5A52-44F2-AB4D-E697A422C95D}"/>
            </c:ext>
          </c:extLst>
        </c:ser>
        <c:ser>
          <c:idx val="1"/>
          <c:order val="1"/>
          <c:tx>
            <c:strRef>
              <c:f>'Generic ECU'!$F$42</c:f>
              <c:strCache>
                <c:ptCount val="1"/>
                <c:pt idx="0">
                  <c:v>3.0</c:v>
                </c:pt>
              </c:strCache>
            </c:strRef>
          </c:tx>
          <c:marker>
            <c:symbol val="none"/>
          </c:marker>
          <c:xVal>
            <c:numRef>
              <c:f>'Generic ECU'!$G$40:$N$40</c:f>
              <c:numCache>
                <c:formatCode>0.0</c:formatCode>
                <c:ptCount val="8"/>
                <c:pt idx="0">
                  <c:v>8</c:v>
                </c:pt>
                <c:pt idx="1">
                  <c:v>10</c:v>
                </c:pt>
                <c:pt idx="2">
                  <c:v>11</c:v>
                </c:pt>
                <c:pt idx="3">
                  <c:v>12</c:v>
                </c:pt>
                <c:pt idx="4">
                  <c:v>13</c:v>
                </c:pt>
                <c:pt idx="5">
                  <c:v>14</c:v>
                </c:pt>
                <c:pt idx="6">
                  <c:v>15</c:v>
                </c:pt>
                <c:pt idx="7">
                  <c:v>16</c:v>
                </c:pt>
              </c:numCache>
            </c:numRef>
          </c:xVal>
          <c:yVal>
            <c:numRef>
              <c:f>'Generic ECU'!$G$42:$N$42</c:f>
              <c:numCache>
                <c:formatCode>0.000</c:formatCode>
                <c:ptCount val="8"/>
                <c:pt idx="0">
                  <c:v>2.5532108452950553</c:v>
                </c:pt>
                <c:pt idx="1">
                  <c:v>1.80351387559808</c:v>
                </c:pt>
                <c:pt idx="2">
                  <c:v>1.5817502620186801</c:v>
                </c:pt>
                <c:pt idx="3">
                  <c:v>1.428346046935518</c:v>
                </c:pt>
                <c:pt idx="4">
                  <c:v>1.3180283435862297</c:v>
                </c:pt>
                <c:pt idx="5">
                  <c:v>1.2255242652084792</c:v>
                </c:pt>
                <c:pt idx="6">
                  <c:v>1.1255609250398724</c:v>
                </c:pt>
                <c:pt idx="7">
                  <c:v>0.99286543631806445</c:v>
                </c:pt>
              </c:numCache>
            </c:numRef>
          </c:yVal>
          <c:smooth val="1"/>
          <c:extLst>
            <c:ext xmlns:c16="http://schemas.microsoft.com/office/drawing/2014/chart" uri="{C3380CC4-5D6E-409C-BE32-E72D297353CC}">
              <c16:uniqueId val="{00000001-5A52-44F2-AB4D-E697A422C95D}"/>
            </c:ext>
          </c:extLst>
        </c:ser>
        <c:ser>
          <c:idx val="2"/>
          <c:order val="2"/>
          <c:tx>
            <c:strRef>
              <c:f>'Generic ECU'!$F$43</c:f>
              <c:strCache>
                <c:ptCount val="1"/>
                <c:pt idx="0">
                  <c:v>3.5</c:v>
                </c:pt>
              </c:strCache>
            </c:strRef>
          </c:tx>
          <c:marker>
            <c:symbol val="none"/>
          </c:marker>
          <c:xVal>
            <c:numRef>
              <c:f>'Generic ECU'!$G$40:$N$40</c:f>
              <c:numCache>
                <c:formatCode>0.0</c:formatCode>
                <c:ptCount val="8"/>
                <c:pt idx="0">
                  <c:v>8</c:v>
                </c:pt>
                <c:pt idx="1">
                  <c:v>10</c:v>
                </c:pt>
                <c:pt idx="2">
                  <c:v>11</c:v>
                </c:pt>
                <c:pt idx="3">
                  <c:v>12</c:v>
                </c:pt>
                <c:pt idx="4">
                  <c:v>13</c:v>
                </c:pt>
                <c:pt idx="5">
                  <c:v>14</c:v>
                </c:pt>
                <c:pt idx="6">
                  <c:v>15</c:v>
                </c:pt>
                <c:pt idx="7">
                  <c:v>16</c:v>
                </c:pt>
              </c:numCache>
            </c:numRef>
          </c:xVal>
          <c:yVal>
            <c:numRef>
              <c:f>'Generic ECU'!$G$43:$N$43</c:f>
              <c:numCache>
                <c:formatCode>0.000</c:formatCode>
                <c:ptCount val="8"/>
                <c:pt idx="0">
                  <c:v>2.6981770334928239</c:v>
                </c:pt>
                <c:pt idx="1">
                  <c:v>1.8901445659603553</c:v>
                </c:pt>
                <c:pt idx="2">
                  <c:v>1.6319731146046941</c:v>
                </c:pt>
                <c:pt idx="3">
                  <c:v>1.4440660742765967</c:v>
                </c:pt>
                <c:pt idx="4">
                  <c:v>1.3061993620414682</c:v>
                </c:pt>
                <c:pt idx="5">
                  <c:v>1.1981488949646852</c:v>
                </c:pt>
                <c:pt idx="6">
                  <c:v>1.0996905901116385</c:v>
                </c:pt>
                <c:pt idx="7">
                  <c:v>0.99060036454773481</c:v>
                </c:pt>
              </c:numCache>
            </c:numRef>
          </c:yVal>
          <c:smooth val="1"/>
          <c:extLst>
            <c:ext xmlns:c16="http://schemas.microsoft.com/office/drawing/2014/chart" uri="{C3380CC4-5D6E-409C-BE32-E72D297353CC}">
              <c16:uniqueId val="{00000002-5A52-44F2-AB4D-E697A422C95D}"/>
            </c:ext>
          </c:extLst>
        </c:ser>
        <c:ser>
          <c:idx val="3"/>
          <c:order val="3"/>
          <c:tx>
            <c:strRef>
              <c:f>'Generic ECU'!$F$44</c:f>
              <c:strCache>
                <c:ptCount val="1"/>
                <c:pt idx="0">
                  <c:v>4.0</c:v>
                </c:pt>
              </c:strCache>
            </c:strRef>
          </c:tx>
          <c:marker>
            <c:symbol val="none"/>
          </c:marker>
          <c:xVal>
            <c:numRef>
              <c:f>'Generic ECU'!$G$40:$N$40</c:f>
              <c:numCache>
                <c:formatCode>0.0</c:formatCode>
                <c:ptCount val="8"/>
                <c:pt idx="0">
                  <c:v>8</c:v>
                </c:pt>
                <c:pt idx="1">
                  <c:v>10</c:v>
                </c:pt>
                <c:pt idx="2">
                  <c:v>11</c:v>
                </c:pt>
                <c:pt idx="3">
                  <c:v>12</c:v>
                </c:pt>
                <c:pt idx="4">
                  <c:v>13</c:v>
                </c:pt>
                <c:pt idx="5">
                  <c:v>14</c:v>
                </c:pt>
                <c:pt idx="6">
                  <c:v>15</c:v>
                </c:pt>
                <c:pt idx="7">
                  <c:v>16</c:v>
                </c:pt>
              </c:numCache>
            </c:numRef>
          </c:xVal>
          <c:yVal>
            <c:numRef>
              <c:f>'Generic ECU'!$G$44:$N$44</c:f>
              <c:numCache>
                <c:formatCode>0.000</c:formatCode>
                <c:ptCount val="8"/>
                <c:pt idx="0">
                  <c:v>2.9246188197767236</c:v>
                </c:pt>
                <c:pt idx="1">
                  <c:v>1.9675928457507474</c:v>
                </c:pt>
                <c:pt idx="2">
                  <c:v>1.6831662109820087</c:v>
                </c:pt>
                <c:pt idx="3">
                  <c:v>1.4895265436318113</c:v>
                </c:pt>
                <c:pt idx="4">
                  <c:v>1.3577208931419484</c:v>
                </c:pt>
                <c:pt idx="5">
                  <c:v>1.25879630895421</c:v>
                </c:pt>
                <c:pt idx="6">
                  <c:v>1.1637998405103716</c:v>
                </c:pt>
                <c:pt idx="7">
                  <c:v>1.0437785372522228</c:v>
                </c:pt>
              </c:numCache>
            </c:numRef>
          </c:yVal>
          <c:smooth val="1"/>
          <c:extLst>
            <c:ext xmlns:c16="http://schemas.microsoft.com/office/drawing/2014/chart" uri="{C3380CC4-5D6E-409C-BE32-E72D297353CC}">
              <c16:uniqueId val="{00000003-5A52-44F2-AB4D-E697A422C95D}"/>
            </c:ext>
          </c:extLst>
        </c:ser>
        <c:ser>
          <c:idx val="4"/>
          <c:order val="4"/>
          <c:tx>
            <c:strRef>
              <c:f>'Generic ECU'!$F$45</c:f>
              <c:strCache>
                <c:ptCount val="1"/>
                <c:pt idx="0">
                  <c:v>4.5</c:v>
                </c:pt>
              </c:strCache>
            </c:strRef>
          </c:tx>
          <c:marker>
            <c:symbol val="none"/>
          </c:marker>
          <c:xVal>
            <c:numRef>
              <c:f>'Generic ECU'!$G$40:$N$40</c:f>
              <c:numCache>
                <c:formatCode>0.0</c:formatCode>
                <c:ptCount val="8"/>
                <c:pt idx="0">
                  <c:v>8</c:v>
                </c:pt>
                <c:pt idx="1">
                  <c:v>10</c:v>
                </c:pt>
                <c:pt idx="2">
                  <c:v>11</c:v>
                </c:pt>
                <c:pt idx="3">
                  <c:v>12</c:v>
                </c:pt>
                <c:pt idx="4">
                  <c:v>13</c:v>
                </c:pt>
                <c:pt idx="5">
                  <c:v>14</c:v>
                </c:pt>
                <c:pt idx="6">
                  <c:v>15</c:v>
                </c:pt>
                <c:pt idx="7">
                  <c:v>16</c:v>
                </c:pt>
              </c:numCache>
            </c:numRef>
          </c:xVal>
          <c:yVal>
            <c:numRef>
              <c:f>'Generic ECU'!$G$45:$N$45</c:f>
              <c:numCache>
                <c:formatCode>0.000</c:formatCode>
                <c:ptCount val="8"/>
                <c:pt idx="0">
                  <c:v>3.1822312599681055</c:v>
                </c:pt>
                <c:pt idx="1">
                  <c:v>2.0851901344269734</c:v>
                </c:pt>
                <c:pt idx="2">
                  <c:v>1.7676529961266745</c:v>
                </c:pt>
                <c:pt idx="3">
                  <c:v>1.5586534518113524</c:v>
                </c:pt>
                <c:pt idx="4">
                  <c:v>1.4241029847345672</c:v>
                </c:pt>
                <c:pt idx="5">
                  <c:v>1.3299130781499287</c:v>
                </c:pt>
                <c:pt idx="6">
                  <c:v>1.2419952153110074</c:v>
                </c:pt>
                <c:pt idx="7">
                  <c:v>1.1262608794714097</c:v>
                </c:pt>
              </c:numCache>
            </c:numRef>
          </c:yVal>
          <c:smooth val="1"/>
          <c:extLst>
            <c:ext xmlns:c16="http://schemas.microsoft.com/office/drawing/2014/chart" uri="{C3380CC4-5D6E-409C-BE32-E72D297353CC}">
              <c16:uniqueId val="{00000004-5A52-44F2-AB4D-E697A422C95D}"/>
            </c:ext>
          </c:extLst>
        </c:ser>
        <c:ser>
          <c:idx val="5"/>
          <c:order val="5"/>
          <c:tx>
            <c:strRef>
              <c:f>'Generic ECU'!$F$46</c:f>
              <c:strCache>
                <c:ptCount val="1"/>
                <c:pt idx="0">
                  <c:v>5.0</c:v>
                </c:pt>
              </c:strCache>
            </c:strRef>
          </c:tx>
          <c:marker>
            <c:symbol val="none"/>
          </c:marker>
          <c:xVal>
            <c:numRef>
              <c:f>'Generic ECU'!$G$40:$N$40</c:f>
              <c:numCache>
                <c:formatCode>0.0</c:formatCode>
                <c:ptCount val="8"/>
                <c:pt idx="0">
                  <c:v>8</c:v>
                </c:pt>
                <c:pt idx="1">
                  <c:v>10</c:v>
                </c:pt>
                <c:pt idx="2">
                  <c:v>11</c:v>
                </c:pt>
                <c:pt idx="3">
                  <c:v>12</c:v>
                </c:pt>
                <c:pt idx="4">
                  <c:v>13</c:v>
                </c:pt>
                <c:pt idx="5">
                  <c:v>14</c:v>
                </c:pt>
                <c:pt idx="6">
                  <c:v>15</c:v>
                </c:pt>
                <c:pt idx="7">
                  <c:v>16</c:v>
                </c:pt>
              </c:numCache>
            </c:numRef>
          </c:xVal>
          <c:yVal>
            <c:numRef>
              <c:f>'Generic ECU'!$G$46:$N$46</c:f>
              <c:numCache>
                <c:formatCode>0.000</c:formatCode>
                <c:ptCount val="8"/>
                <c:pt idx="0">
                  <c:v>3.6591148325358844</c:v>
                </c:pt>
                <c:pt idx="1">
                  <c:v>2.23742002734107</c:v>
                </c:pt>
                <c:pt idx="2">
                  <c:v>1.8566106174527164</c:v>
                </c:pt>
                <c:pt idx="3">
                  <c:v>1.6244315333789032</c:v>
                </c:pt>
                <c:pt idx="4">
                  <c:v>1.4873365231260038</c:v>
                </c:pt>
                <c:pt idx="5">
                  <c:v>1.3917793347003879</c:v>
                </c:pt>
                <c:pt idx="6">
                  <c:v>1.2842137161084537</c:v>
                </c:pt>
                <c:pt idx="7">
                  <c:v>1.1110934153565779</c:v>
                </c:pt>
              </c:numCache>
            </c:numRef>
          </c:yVal>
          <c:smooth val="1"/>
          <c:extLst>
            <c:ext xmlns:c16="http://schemas.microsoft.com/office/drawing/2014/chart" uri="{C3380CC4-5D6E-409C-BE32-E72D297353CC}">
              <c16:uniqueId val="{00000005-5A52-44F2-AB4D-E697A422C95D}"/>
            </c:ext>
          </c:extLst>
        </c:ser>
        <c:ser>
          <c:idx val="6"/>
          <c:order val="6"/>
          <c:tx>
            <c:strRef>
              <c:f>'Generic ECU'!$F$47</c:f>
              <c:strCache>
                <c:ptCount val="1"/>
                <c:pt idx="0">
                  <c:v>5.5</c:v>
                </c:pt>
              </c:strCache>
            </c:strRef>
          </c:tx>
          <c:marker>
            <c:symbol val="none"/>
          </c:marker>
          <c:xVal>
            <c:numRef>
              <c:f>'Generic ECU'!$G$40:$N$40</c:f>
              <c:numCache>
                <c:formatCode>0.0</c:formatCode>
                <c:ptCount val="8"/>
                <c:pt idx="0">
                  <c:v>8</c:v>
                </c:pt>
                <c:pt idx="1">
                  <c:v>10</c:v>
                </c:pt>
                <c:pt idx="2">
                  <c:v>11</c:v>
                </c:pt>
                <c:pt idx="3">
                  <c:v>12</c:v>
                </c:pt>
                <c:pt idx="4">
                  <c:v>13</c:v>
                </c:pt>
                <c:pt idx="5">
                  <c:v>14</c:v>
                </c:pt>
                <c:pt idx="6">
                  <c:v>15</c:v>
                </c:pt>
                <c:pt idx="7">
                  <c:v>16</c:v>
                </c:pt>
              </c:numCache>
            </c:numRef>
          </c:xVal>
          <c:yVal>
            <c:numRef>
              <c:f>'Generic ECU'!$G$47:$N$47</c:f>
              <c:numCache>
                <c:formatCode>0.000</c:formatCode>
                <c:ptCount val="8"/>
                <c:pt idx="0">
                  <c:v>4.8356044657097215</c:v>
                </c:pt>
                <c:pt idx="1">
                  <c:v>2.502823080428314</c:v>
                </c:pt>
                <c:pt idx="2">
                  <c:v>1.9524232171337275</c:v>
                </c:pt>
                <c:pt idx="3">
                  <c:v>1.6726987924356251</c:v>
                </c:pt>
                <c:pt idx="4">
                  <c:v>1.5586609706083294</c:v>
                </c:pt>
                <c:pt idx="5">
                  <c:v>1.5053209159261485</c:v>
                </c:pt>
                <c:pt idx="6">
                  <c:v>1.4076897926634899</c:v>
                </c:pt>
                <c:pt idx="7">
                  <c:v>1.1607787650945482</c:v>
                </c:pt>
              </c:numCache>
            </c:numRef>
          </c:yVal>
          <c:smooth val="1"/>
          <c:extLst>
            <c:ext xmlns:c16="http://schemas.microsoft.com/office/drawing/2014/chart" uri="{C3380CC4-5D6E-409C-BE32-E72D297353CC}">
              <c16:uniqueId val="{00000006-5A52-44F2-AB4D-E697A422C95D}"/>
            </c:ext>
          </c:extLst>
        </c:ser>
        <c:ser>
          <c:idx val="7"/>
          <c:order val="7"/>
          <c:tx>
            <c:strRef>
              <c:f>'Generic ECU'!$F$48</c:f>
              <c:strCache>
                <c:ptCount val="1"/>
                <c:pt idx="0">
                  <c:v>6.0</c:v>
                </c:pt>
              </c:strCache>
            </c:strRef>
          </c:tx>
          <c:marker>
            <c:symbol val="none"/>
          </c:marker>
          <c:xVal>
            <c:numRef>
              <c:f>'Generic ECU'!$G$40:$N$40</c:f>
              <c:numCache>
                <c:formatCode>0.0</c:formatCode>
                <c:ptCount val="8"/>
                <c:pt idx="0">
                  <c:v>8</c:v>
                </c:pt>
                <c:pt idx="1">
                  <c:v>10</c:v>
                </c:pt>
                <c:pt idx="2">
                  <c:v>11</c:v>
                </c:pt>
                <c:pt idx="3">
                  <c:v>12</c:v>
                </c:pt>
                <c:pt idx="4">
                  <c:v>13</c:v>
                </c:pt>
                <c:pt idx="5">
                  <c:v>14</c:v>
                </c:pt>
                <c:pt idx="6">
                  <c:v>15</c:v>
                </c:pt>
                <c:pt idx="7">
                  <c:v>16</c:v>
                </c:pt>
              </c:numCache>
            </c:numRef>
          </c:xVal>
          <c:yVal>
            <c:numRef>
              <c:f>'Generic ECU'!$G$48:$N$48</c:f>
              <c:numCache>
                <c:formatCode>0.000</c:formatCode>
                <c:ptCount val="8"/>
                <c:pt idx="0">
                  <c:v>7.7828165869218822</c:v>
                </c:pt>
                <c:pt idx="1">
                  <c:v>2.9344074960127529</c:v>
                </c:pt>
                <c:pt idx="2">
                  <c:v>1.9511807928913214</c:v>
                </c:pt>
                <c:pt idx="3">
                  <c:v>1.5824390521758716</c:v>
                </c:pt>
                <c:pt idx="4">
                  <c:v>1.5685570745044544</c:v>
                </c:pt>
                <c:pt idx="5">
                  <c:v>1.6499096605148935</c:v>
                </c:pt>
                <c:pt idx="6">
                  <c:v>1.5668716108452685</c:v>
                </c:pt>
                <c:pt idx="7">
                  <c:v>1.0598177261335451</c:v>
                </c:pt>
              </c:numCache>
            </c:numRef>
          </c:yVal>
          <c:smooth val="1"/>
          <c:extLst>
            <c:ext xmlns:c16="http://schemas.microsoft.com/office/drawing/2014/chart" uri="{C3380CC4-5D6E-409C-BE32-E72D297353CC}">
              <c16:uniqueId val="{00000007-5A52-44F2-AB4D-E697A422C95D}"/>
            </c:ext>
          </c:extLst>
        </c:ser>
        <c:dLbls>
          <c:showLegendKey val="0"/>
          <c:showVal val="0"/>
          <c:showCatName val="0"/>
          <c:showSerName val="0"/>
          <c:showPercent val="0"/>
          <c:showBubbleSize val="0"/>
        </c:dLbls>
        <c:axId val="170690432"/>
        <c:axId val="170700800"/>
      </c:scatterChart>
      <c:valAx>
        <c:axId val="170690432"/>
        <c:scaling>
          <c:orientation val="minMax"/>
          <c:max val="16"/>
          <c:min val="8"/>
        </c:scaling>
        <c:delete val="0"/>
        <c:axPos val="b"/>
        <c:majorGridlines/>
        <c:title>
          <c:tx>
            <c:rich>
              <a:bodyPr/>
              <a:lstStyle/>
              <a:p>
                <a:pPr>
                  <a:defRPr/>
                </a:pPr>
                <a:r>
                  <a:rPr lang="en-GB"/>
                  <a:t>Voltage</a:t>
                </a:r>
              </a:p>
            </c:rich>
          </c:tx>
          <c:overlay val="0"/>
        </c:title>
        <c:numFmt formatCode="0.0" sourceLinked="1"/>
        <c:majorTickMark val="out"/>
        <c:minorTickMark val="none"/>
        <c:tickLblPos val="nextTo"/>
        <c:crossAx val="170700800"/>
        <c:crosses val="autoZero"/>
        <c:crossBetween val="midCat"/>
        <c:majorUnit val="1"/>
      </c:valAx>
      <c:valAx>
        <c:axId val="170700800"/>
        <c:scaling>
          <c:orientation val="minMax"/>
        </c:scaling>
        <c:delete val="0"/>
        <c:axPos val="l"/>
        <c:majorGridlines/>
        <c:title>
          <c:tx>
            <c:rich>
              <a:bodyPr rot="-5400000" vert="horz"/>
              <a:lstStyle/>
              <a:p>
                <a:pPr>
                  <a:defRPr/>
                </a:pPr>
                <a:r>
                  <a:rPr lang="en-GB"/>
                  <a:t>mS</a:t>
                </a:r>
              </a:p>
            </c:rich>
          </c:tx>
          <c:overlay val="0"/>
        </c:title>
        <c:numFmt formatCode="0.000" sourceLinked="1"/>
        <c:majorTickMark val="out"/>
        <c:minorTickMark val="none"/>
        <c:tickLblPos val="nextTo"/>
        <c:crossAx val="170690432"/>
        <c:crosses val="autoZero"/>
        <c:crossBetween val="midCat"/>
      </c:valAx>
    </c:plotArea>
    <c:legend>
      <c:legendPos val="r"/>
      <c:overlay val="0"/>
    </c:legend>
    <c:plotVisOnly val="1"/>
    <c:dispBlanksAs val="gap"/>
    <c:showDLblsOverMax val="0"/>
  </c:chart>
  <c:printSettings>
    <c:headerFooter/>
    <c:pageMargins b="0.75000000000000555" l="0.70000000000000062" r="0.70000000000000062" t="0.75000000000000555" header="0.30000000000000032" footer="0.30000000000000032"/>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1400"/>
              <a:t>Latency</a:t>
            </a:r>
          </a:p>
        </c:rich>
      </c:tx>
      <c:overlay val="1"/>
    </c:title>
    <c:autoTitleDeleted val="0"/>
    <c:plotArea>
      <c:layout>
        <c:manualLayout>
          <c:layoutTarget val="inner"/>
          <c:xMode val="edge"/>
          <c:yMode val="edge"/>
          <c:x val="0.10160860833284455"/>
          <c:y val="0.10426697541759154"/>
          <c:w val="0.76003230516093057"/>
          <c:h val="0.77400073627736365"/>
        </c:manualLayout>
      </c:layout>
      <c:scatterChart>
        <c:scatterStyle val="smoothMarker"/>
        <c:varyColors val="0"/>
        <c:ser>
          <c:idx val="0"/>
          <c:order val="0"/>
          <c:tx>
            <c:strRef>
              <c:f>'Mitsubishi EVO X COBB'!$F$41</c:f>
              <c:strCache>
                <c:ptCount val="1"/>
                <c:pt idx="0">
                  <c:v>2.5</c:v>
                </c:pt>
              </c:strCache>
            </c:strRef>
          </c:tx>
          <c:marker>
            <c:symbol val="none"/>
          </c:marker>
          <c:xVal>
            <c:numRef>
              <c:f>'Mitsubishi EVO X COBB'!$G$40:$N$40</c:f>
              <c:numCache>
                <c:formatCode>0.00</c:formatCode>
                <c:ptCount val="8"/>
                <c:pt idx="0">
                  <c:v>4.6900000000000004</c:v>
                </c:pt>
                <c:pt idx="1">
                  <c:v>7.03</c:v>
                </c:pt>
                <c:pt idx="2">
                  <c:v>9.3800000000000008</c:v>
                </c:pt>
                <c:pt idx="3">
                  <c:v>11.72</c:v>
                </c:pt>
                <c:pt idx="4">
                  <c:v>14.06</c:v>
                </c:pt>
                <c:pt idx="5">
                  <c:v>16.41</c:v>
                </c:pt>
                <c:pt idx="6">
                  <c:v>18.68</c:v>
                </c:pt>
              </c:numCache>
            </c:numRef>
          </c:xVal>
          <c:yVal>
            <c:numRef>
              <c:f>'Mitsubishi EVO X COBB'!$G$41:$N$41</c:f>
              <c:numCache>
                <c:formatCode>0.000</c:formatCode>
                <c:ptCount val="8"/>
                <c:pt idx="0">
                  <c:v>3.460983282638415</c:v>
                </c:pt>
                <c:pt idx="1">
                  <c:v>2.7021065943267257</c:v>
                </c:pt>
                <c:pt idx="2">
                  <c:v>1.9399868432444736</c:v>
                </c:pt>
                <c:pt idx="3">
                  <c:v>1.4191339758487109</c:v>
                </c:pt>
                <c:pt idx="4">
                  <c:v>1.1569074550011413</c:v>
                </c:pt>
                <c:pt idx="5">
                  <c:v>0.9187482604237871</c:v>
                </c:pt>
                <c:pt idx="6">
                  <c:v>0.67631055365686898</c:v>
                </c:pt>
                <c:pt idx="7" formatCode="General">
                  <c:v>0</c:v>
                </c:pt>
              </c:numCache>
            </c:numRef>
          </c:yVal>
          <c:smooth val="1"/>
          <c:extLst>
            <c:ext xmlns:c16="http://schemas.microsoft.com/office/drawing/2014/chart" uri="{C3380CC4-5D6E-409C-BE32-E72D297353CC}">
              <c16:uniqueId val="{00000000-5A98-499E-B58B-F042978D7225}"/>
            </c:ext>
          </c:extLst>
        </c:ser>
        <c:ser>
          <c:idx val="1"/>
          <c:order val="1"/>
          <c:tx>
            <c:strRef>
              <c:f>'Mitsubishi EVO X COBB'!$F$42</c:f>
              <c:strCache>
                <c:ptCount val="1"/>
                <c:pt idx="0">
                  <c:v>3.0</c:v>
                </c:pt>
              </c:strCache>
            </c:strRef>
          </c:tx>
          <c:marker>
            <c:symbol val="none"/>
          </c:marker>
          <c:xVal>
            <c:numRef>
              <c:f>'Mitsubishi EVO X COBB'!$G$40:$N$40</c:f>
              <c:numCache>
                <c:formatCode>0.00</c:formatCode>
                <c:ptCount val="8"/>
                <c:pt idx="0">
                  <c:v>4.6900000000000004</c:v>
                </c:pt>
                <c:pt idx="1">
                  <c:v>7.03</c:v>
                </c:pt>
                <c:pt idx="2">
                  <c:v>9.3800000000000008</c:v>
                </c:pt>
                <c:pt idx="3">
                  <c:v>11.72</c:v>
                </c:pt>
                <c:pt idx="4">
                  <c:v>14.06</c:v>
                </c:pt>
                <c:pt idx="5">
                  <c:v>16.41</c:v>
                </c:pt>
                <c:pt idx="6">
                  <c:v>18.68</c:v>
                </c:pt>
              </c:numCache>
            </c:numRef>
          </c:xVal>
          <c:yVal>
            <c:numRef>
              <c:f>'Mitsubishi EVO X COBB'!$G$42:$N$42</c:f>
              <c:numCache>
                <c:formatCode>0.000</c:formatCode>
                <c:ptCount val="8"/>
                <c:pt idx="0">
                  <c:v>3.793959330143549</c:v>
                </c:pt>
                <c:pt idx="1">
                  <c:v>2.9168138755980881</c:v>
                </c:pt>
                <c:pt idx="2">
                  <c:v>2.035919936204142</c:v>
                </c:pt>
                <c:pt idx="3">
                  <c:v>1.4712992271588032</c:v>
                </c:pt>
                <c:pt idx="4">
                  <c:v>1.2195264647983628</c:v>
                </c:pt>
                <c:pt idx="5">
                  <c:v>0.93846028594212338</c:v>
                </c:pt>
                <c:pt idx="6">
                  <c:v>0.63724152654361932</c:v>
                </c:pt>
              </c:numCache>
            </c:numRef>
          </c:yVal>
          <c:smooth val="1"/>
          <c:extLst>
            <c:ext xmlns:c16="http://schemas.microsoft.com/office/drawing/2014/chart" uri="{C3380CC4-5D6E-409C-BE32-E72D297353CC}">
              <c16:uniqueId val="{00000001-5A98-499E-B58B-F042978D7225}"/>
            </c:ext>
          </c:extLst>
        </c:ser>
        <c:ser>
          <c:idx val="2"/>
          <c:order val="2"/>
          <c:tx>
            <c:strRef>
              <c:f>'Mitsubishi EVO X COBB'!$F$43</c:f>
              <c:strCache>
                <c:ptCount val="1"/>
                <c:pt idx="0">
                  <c:v>3.5</c:v>
                </c:pt>
              </c:strCache>
            </c:strRef>
          </c:tx>
          <c:marker>
            <c:symbol val="none"/>
          </c:marker>
          <c:xVal>
            <c:numRef>
              <c:f>'Mitsubishi EVO X COBB'!$G$40:$N$40</c:f>
              <c:numCache>
                <c:formatCode>0.00</c:formatCode>
                <c:ptCount val="8"/>
                <c:pt idx="0">
                  <c:v>4.6900000000000004</c:v>
                </c:pt>
                <c:pt idx="1">
                  <c:v>7.03</c:v>
                </c:pt>
                <c:pt idx="2">
                  <c:v>9.3800000000000008</c:v>
                </c:pt>
                <c:pt idx="3">
                  <c:v>11.72</c:v>
                </c:pt>
                <c:pt idx="4">
                  <c:v>14.06</c:v>
                </c:pt>
                <c:pt idx="5">
                  <c:v>16.41</c:v>
                </c:pt>
                <c:pt idx="6">
                  <c:v>18.68</c:v>
                </c:pt>
              </c:numCache>
            </c:numRef>
          </c:xVal>
          <c:yVal>
            <c:numRef>
              <c:f>'Mitsubishi EVO X COBB'!$G$43:$N$43</c:f>
              <c:numCache>
                <c:formatCode>0.000</c:formatCode>
                <c:ptCount val="8"/>
                <c:pt idx="0">
                  <c:v>4.0354707672590591</c:v>
                </c:pt>
                <c:pt idx="1">
                  <c:v>3.090072780246071</c:v>
                </c:pt>
                <c:pt idx="2">
                  <c:v>2.1406346308954203</c:v>
                </c:pt>
                <c:pt idx="3">
                  <c:v>1.4966800455684637</c:v>
                </c:pt>
                <c:pt idx="4">
                  <c:v>1.1922413966735024</c:v>
                </c:pt>
                <c:pt idx="5">
                  <c:v>0.94587337206653421</c:v>
                </c:pt>
                <c:pt idx="6">
                  <c:v>0.69823856003647311</c:v>
                </c:pt>
              </c:numCache>
            </c:numRef>
          </c:yVal>
          <c:smooth val="1"/>
          <c:extLst>
            <c:ext xmlns:c16="http://schemas.microsoft.com/office/drawing/2014/chart" uri="{C3380CC4-5D6E-409C-BE32-E72D297353CC}">
              <c16:uniqueId val="{00000002-5A98-499E-B58B-F042978D7225}"/>
            </c:ext>
          </c:extLst>
        </c:ser>
        <c:ser>
          <c:idx val="3"/>
          <c:order val="3"/>
          <c:tx>
            <c:strRef>
              <c:f>'Mitsubishi EVO X COBB'!$F$44</c:f>
              <c:strCache>
                <c:ptCount val="1"/>
                <c:pt idx="0">
                  <c:v>4.0</c:v>
                </c:pt>
              </c:strCache>
            </c:strRef>
          </c:tx>
          <c:marker>
            <c:symbol val="none"/>
          </c:marker>
          <c:xVal>
            <c:numRef>
              <c:f>'Mitsubishi EVO X COBB'!$G$40:$N$40</c:f>
              <c:numCache>
                <c:formatCode>0.00</c:formatCode>
                <c:ptCount val="8"/>
                <c:pt idx="0">
                  <c:v>4.6900000000000004</c:v>
                </c:pt>
                <c:pt idx="1">
                  <c:v>7.03</c:v>
                </c:pt>
                <c:pt idx="2">
                  <c:v>9.3800000000000008</c:v>
                </c:pt>
                <c:pt idx="3">
                  <c:v>11.72</c:v>
                </c:pt>
                <c:pt idx="4">
                  <c:v>14.06</c:v>
                </c:pt>
                <c:pt idx="5">
                  <c:v>16.41</c:v>
                </c:pt>
                <c:pt idx="6">
                  <c:v>18.68</c:v>
                </c:pt>
              </c:numCache>
            </c:numRef>
          </c:xVal>
          <c:yVal>
            <c:numRef>
              <c:f>'Mitsubishi EVO X COBB'!$G$44:$N$44</c:f>
              <c:numCache>
                <c:formatCode>0.000</c:formatCode>
                <c:ptCount val="8"/>
                <c:pt idx="0">
                  <c:v>4.5084968067897133</c:v>
                </c:pt>
                <c:pt idx="1">
                  <c:v>3.3887764171793218</c:v>
                </c:pt>
                <c:pt idx="2">
                  <c:v>2.2642708976987995</c:v>
                </c:pt>
                <c:pt idx="3">
                  <c:v>1.5437456504898663</c:v>
                </c:pt>
                <c:pt idx="4">
                  <c:v>1.2530965208475797</c:v>
                </c:pt>
                <c:pt idx="5">
                  <c:v>0.99456980291638186</c:v>
                </c:pt>
                <c:pt idx="6">
                  <c:v>0.72212144452038407</c:v>
                </c:pt>
              </c:numCache>
            </c:numRef>
          </c:yVal>
          <c:smooth val="1"/>
          <c:extLst>
            <c:ext xmlns:c16="http://schemas.microsoft.com/office/drawing/2014/chart" uri="{C3380CC4-5D6E-409C-BE32-E72D297353CC}">
              <c16:uniqueId val="{00000003-5A98-499E-B58B-F042978D7225}"/>
            </c:ext>
          </c:extLst>
        </c:ser>
        <c:ser>
          <c:idx val="4"/>
          <c:order val="4"/>
          <c:tx>
            <c:strRef>
              <c:f>'Mitsubishi EVO X COBB'!$F$45</c:f>
              <c:strCache>
                <c:ptCount val="1"/>
                <c:pt idx="0">
                  <c:v>4.5</c:v>
                </c:pt>
              </c:strCache>
            </c:strRef>
          </c:tx>
          <c:marker>
            <c:symbol val="none"/>
          </c:marker>
          <c:xVal>
            <c:numRef>
              <c:f>'Mitsubishi EVO X COBB'!$G$40:$N$40</c:f>
              <c:numCache>
                <c:formatCode>0.00</c:formatCode>
                <c:ptCount val="8"/>
                <c:pt idx="0">
                  <c:v>4.6900000000000004</c:v>
                </c:pt>
                <c:pt idx="1">
                  <c:v>7.03</c:v>
                </c:pt>
                <c:pt idx="2">
                  <c:v>9.3800000000000008</c:v>
                </c:pt>
                <c:pt idx="3">
                  <c:v>11.72</c:v>
                </c:pt>
                <c:pt idx="4">
                  <c:v>14.06</c:v>
                </c:pt>
                <c:pt idx="5">
                  <c:v>16.41</c:v>
                </c:pt>
                <c:pt idx="6">
                  <c:v>18.68</c:v>
                </c:pt>
              </c:numCache>
            </c:numRef>
          </c:xVal>
          <c:yVal>
            <c:numRef>
              <c:f>'Mitsubishi EVO X COBB'!$G$45:$N$45</c:f>
              <c:numCache>
                <c:formatCode>0.000</c:formatCode>
                <c:ptCount val="8"/>
                <c:pt idx="0">
                  <c:v>4.9978343227386794</c:v>
                </c:pt>
                <c:pt idx="1">
                  <c:v>3.7142962058555544</c:v>
                </c:pt>
                <c:pt idx="2">
                  <c:v>2.4252728833447241</c:v>
                </c:pt>
                <c:pt idx="3">
                  <c:v>1.6171733242196424</c:v>
                </c:pt>
                <c:pt idx="4">
                  <c:v>1.3246380063795933</c:v>
                </c:pt>
                <c:pt idx="5">
                  <c:v>1.0788098017771746</c:v>
                </c:pt>
                <c:pt idx="6">
                  <c:v>0.81609285942128817</c:v>
                </c:pt>
              </c:numCache>
            </c:numRef>
          </c:yVal>
          <c:smooth val="1"/>
          <c:extLst>
            <c:ext xmlns:c16="http://schemas.microsoft.com/office/drawing/2014/chart" uri="{C3380CC4-5D6E-409C-BE32-E72D297353CC}">
              <c16:uniqueId val="{00000004-5A98-499E-B58B-F042978D7225}"/>
            </c:ext>
          </c:extLst>
        </c:ser>
        <c:ser>
          <c:idx val="5"/>
          <c:order val="5"/>
          <c:tx>
            <c:strRef>
              <c:f>'Mitsubishi EVO X COBB'!$F$46</c:f>
              <c:strCache>
                <c:ptCount val="1"/>
                <c:pt idx="0">
                  <c:v>5.0</c:v>
                </c:pt>
              </c:strCache>
            </c:strRef>
          </c:tx>
          <c:marker>
            <c:symbol val="none"/>
          </c:marker>
          <c:xVal>
            <c:numRef>
              <c:f>'Mitsubishi EVO X COBB'!$G$40:$N$40</c:f>
              <c:numCache>
                <c:formatCode>0.00</c:formatCode>
                <c:ptCount val="8"/>
                <c:pt idx="0">
                  <c:v>4.6900000000000004</c:v>
                </c:pt>
                <c:pt idx="1">
                  <c:v>7.03</c:v>
                </c:pt>
                <c:pt idx="2">
                  <c:v>9.3800000000000008</c:v>
                </c:pt>
                <c:pt idx="3">
                  <c:v>11.72</c:v>
                </c:pt>
                <c:pt idx="4">
                  <c:v>14.06</c:v>
                </c:pt>
                <c:pt idx="5">
                  <c:v>16.41</c:v>
                </c:pt>
                <c:pt idx="6">
                  <c:v>18.68</c:v>
                </c:pt>
              </c:numCache>
            </c:numRef>
          </c:xVal>
          <c:yVal>
            <c:numRef>
              <c:f>'Mitsubishi EVO X COBB'!$G$46:$N$46</c:f>
              <c:numCache>
                <c:formatCode>0.000</c:formatCode>
                <c:ptCount val="8"/>
                <c:pt idx="0">
                  <c:v>6.0120197351333022</c:v>
                </c:pt>
                <c:pt idx="1">
                  <c:v>4.3486368130553696</c:v>
                </c:pt>
                <c:pt idx="2">
                  <c:v>2.6781454169514616</c:v>
                </c:pt>
                <c:pt idx="3">
                  <c:v>1.6894416769195706</c:v>
                </c:pt>
                <c:pt idx="4">
                  <c:v>1.3853253975848718</c:v>
                </c:pt>
                <c:pt idx="5">
                  <c:v>1.040114092048309</c:v>
                </c:pt>
                <c:pt idx="6">
                  <c:v>0.64713100934155099</c:v>
                </c:pt>
              </c:numCache>
            </c:numRef>
          </c:yVal>
          <c:smooth val="1"/>
          <c:extLst>
            <c:ext xmlns:c16="http://schemas.microsoft.com/office/drawing/2014/chart" uri="{C3380CC4-5D6E-409C-BE32-E72D297353CC}">
              <c16:uniqueId val="{00000005-5A98-499E-B58B-F042978D7225}"/>
            </c:ext>
          </c:extLst>
        </c:ser>
        <c:ser>
          <c:idx val="6"/>
          <c:order val="6"/>
          <c:tx>
            <c:strRef>
              <c:f>'Mitsubishi EVO X COBB'!$F$47</c:f>
              <c:strCache>
                <c:ptCount val="1"/>
                <c:pt idx="0">
                  <c:v>5.5</c:v>
                </c:pt>
              </c:strCache>
            </c:strRef>
          </c:tx>
          <c:marker>
            <c:symbol val="none"/>
          </c:marker>
          <c:xVal>
            <c:numRef>
              <c:f>'Mitsubishi EVO X COBB'!$G$40:$N$40</c:f>
              <c:numCache>
                <c:formatCode>0.00</c:formatCode>
                <c:ptCount val="8"/>
                <c:pt idx="0">
                  <c:v>4.6900000000000004</c:v>
                </c:pt>
                <c:pt idx="1">
                  <c:v>7.03</c:v>
                </c:pt>
                <c:pt idx="2">
                  <c:v>9.3800000000000008</c:v>
                </c:pt>
                <c:pt idx="3">
                  <c:v>11.72</c:v>
                </c:pt>
                <c:pt idx="4">
                  <c:v>14.06</c:v>
                </c:pt>
                <c:pt idx="5">
                  <c:v>16.41</c:v>
                </c:pt>
                <c:pt idx="6">
                  <c:v>18.68</c:v>
                </c:pt>
              </c:numCache>
            </c:numRef>
          </c:xVal>
          <c:yVal>
            <c:numRef>
              <c:f>'Mitsubishi EVO X COBB'!$G$47:$N$47</c:f>
              <c:numCache>
                <c:formatCode>0.000</c:formatCode>
                <c:ptCount val="8"/>
                <c:pt idx="0">
                  <c:v>8.6963576583504505</c:v>
                </c:pt>
                <c:pt idx="1">
                  <c:v>5.9670034375712042</c:v>
                </c:pt>
                <c:pt idx="2">
                  <c:v>3.2259853098655498</c:v>
                </c:pt>
                <c:pt idx="3">
                  <c:v>1.7510216313510938</c:v>
                </c:pt>
                <c:pt idx="4">
                  <c:v>1.4994630485303888</c:v>
                </c:pt>
                <c:pt idx="5">
                  <c:v>1.0595452437912822</c:v>
                </c:pt>
                <c:pt idx="6">
                  <c:v>0.49905721120978441</c:v>
                </c:pt>
              </c:numCache>
            </c:numRef>
          </c:yVal>
          <c:smooth val="1"/>
          <c:extLst>
            <c:ext xmlns:c16="http://schemas.microsoft.com/office/drawing/2014/chart" uri="{C3380CC4-5D6E-409C-BE32-E72D297353CC}">
              <c16:uniqueId val="{00000006-5A98-499E-B58B-F042978D7225}"/>
            </c:ext>
          </c:extLst>
        </c:ser>
        <c:ser>
          <c:idx val="7"/>
          <c:order val="7"/>
          <c:tx>
            <c:strRef>
              <c:f>'Mitsubishi EVO X COBB'!$F$48</c:f>
              <c:strCache>
                <c:ptCount val="1"/>
                <c:pt idx="0">
                  <c:v>6.0</c:v>
                </c:pt>
              </c:strCache>
            </c:strRef>
          </c:tx>
          <c:marker>
            <c:symbol val="none"/>
          </c:marker>
          <c:xVal>
            <c:numRef>
              <c:f>'Mitsubishi EVO X COBB'!$G$40:$N$40</c:f>
              <c:numCache>
                <c:formatCode>0.00</c:formatCode>
                <c:ptCount val="8"/>
                <c:pt idx="0">
                  <c:v>4.6900000000000004</c:v>
                </c:pt>
                <c:pt idx="1">
                  <c:v>7.03</c:v>
                </c:pt>
                <c:pt idx="2">
                  <c:v>9.3800000000000008</c:v>
                </c:pt>
                <c:pt idx="3">
                  <c:v>11.72</c:v>
                </c:pt>
                <c:pt idx="4">
                  <c:v>14.06</c:v>
                </c:pt>
                <c:pt idx="5">
                  <c:v>16.41</c:v>
                </c:pt>
                <c:pt idx="6">
                  <c:v>18.68</c:v>
                </c:pt>
              </c:numCache>
            </c:numRef>
          </c:xVal>
          <c:yVal>
            <c:numRef>
              <c:f>'Mitsubishi EVO X COBB'!$G$48:$N$48</c:f>
              <c:numCache>
                <c:formatCode>0.000</c:formatCode>
                <c:ptCount val="8"/>
                <c:pt idx="0">
                  <c:v>15.80693363237649</c:v>
                </c:pt>
                <c:pt idx="1">
                  <c:v>10.134294996012809</c:v>
                </c:pt>
                <c:pt idx="2">
                  <c:v>4.4374143141945801</c:v>
                </c:pt>
                <c:pt idx="3">
                  <c:v>1.6856867395761972</c:v>
                </c:pt>
                <c:pt idx="4">
                  <c:v>1.644927377534716</c:v>
                </c:pt>
                <c:pt idx="5">
                  <c:v>0.85192563340173777</c:v>
                </c:pt>
                <c:pt idx="6">
                  <c:v>-0.29908668489387402</c:v>
                </c:pt>
              </c:numCache>
            </c:numRef>
          </c:yVal>
          <c:smooth val="1"/>
          <c:extLst>
            <c:ext xmlns:c16="http://schemas.microsoft.com/office/drawing/2014/chart" uri="{C3380CC4-5D6E-409C-BE32-E72D297353CC}">
              <c16:uniqueId val="{00000007-5A98-499E-B58B-F042978D7225}"/>
            </c:ext>
          </c:extLst>
        </c:ser>
        <c:dLbls>
          <c:showLegendKey val="0"/>
          <c:showVal val="0"/>
          <c:showCatName val="0"/>
          <c:showSerName val="0"/>
          <c:showPercent val="0"/>
          <c:showBubbleSize val="0"/>
        </c:dLbls>
        <c:axId val="177275264"/>
        <c:axId val="177277184"/>
      </c:scatterChart>
      <c:valAx>
        <c:axId val="177275264"/>
        <c:scaling>
          <c:orientation val="minMax"/>
          <c:max val="16"/>
          <c:min val="8"/>
        </c:scaling>
        <c:delete val="0"/>
        <c:axPos val="b"/>
        <c:majorGridlines/>
        <c:title>
          <c:tx>
            <c:rich>
              <a:bodyPr/>
              <a:lstStyle/>
              <a:p>
                <a:pPr>
                  <a:defRPr/>
                </a:pPr>
                <a:r>
                  <a:rPr lang="en-GB"/>
                  <a:t>Voltage</a:t>
                </a:r>
              </a:p>
            </c:rich>
          </c:tx>
          <c:overlay val="0"/>
        </c:title>
        <c:numFmt formatCode="0.00" sourceLinked="1"/>
        <c:majorTickMark val="out"/>
        <c:minorTickMark val="none"/>
        <c:tickLblPos val="nextTo"/>
        <c:crossAx val="177277184"/>
        <c:crosses val="autoZero"/>
        <c:crossBetween val="midCat"/>
        <c:majorUnit val="1"/>
      </c:valAx>
      <c:valAx>
        <c:axId val="177277184"/>
        <c:scaling>
          <c:orientation val="minMax"/>
          <c:max val="4.5"/>
        </c:scaling>
        <c:delete val="0"/>
        <c:axPos val="l"/>
        <c:majorGridlines/>
        <c:title>
          <c:tx>
            <c:rich>
              <a:bodyPr rot="-5400000" vert="horz"/>
              <a:lstStyle/>
              <a:p>
                <a:pPr>
                  <a:defRPr/>
                </a:pPr>
                <a:r>
                  <a:rPr lang="en-GB"/>
                  <a:t>mS</a:t>
                </a:r>
              </a:p>
            </c:rich>
          </c:tx>
          <c:overlay val="0"/>
        </c:title>
        <c:numFmt formatCode="0.000" sourceLinked="1"/>
        <c:majorTickMark val="out"/>
        <c:minorTickMark val="none"/>
        <c:tickLblPos val="nextTo"/>
        <c:crossAx val="177275264"/>
        <c:crosses val="autoZero"/>
        <c:crossBetween val="midCat"/>
      </c:valAx>
    </c:plotArea>
    <c:legend>
      <c:legendPos val="r"/>
      <c:overlay val="0"/>
    </c:legend>
    <c:plotVisOnly val="1"/>
    <c:dispBlanksAs val="gap"/>
    <c:showDLblsOverMax val="0"/>
  </c:chart>
  <c:printSettings>
    <c:headerFooter/>
    <c:pageMargins b="0.75000000000000577" l="0.70000000000000062" r="0.70000000000000062" t="0.75000000000000577"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a:t>Short Pulse ADDER</a:t>
            </a:r>
          </a:p>
        </c:rich>
      </c:tx>
      <c:overlay val="1"/>
    </c:title>
    <c:autoTitleDeleted val="0"/>
    <c:plotArea>
      <c:layout>
        <c:manualLayout>
          <c:layoutTarget val="inner"/>
          <c:xMode val="edge"/>
          <c:yMode val="edge"/>
          <c:x val="9.6735348201235999E-2"/>
          <c:y val="0.10729136307003675"/>
          <c:w val="0.78276376381095658"/>
          <c:h val="0.76807800252836489"/>
        </c:manualLayout>
      </c:layout>
      <c:scatterChart>
        <c:scatterStyle val="smoothMarker"/>
        <c:varyColors val="0"/>
        <c:ser>
          <c:idx val="0"/>
          <c:order val="0"/>
          <c:tx>
            <c:strRef>
              <c:f>'Mitsubishi EVO X COBB'!$F$52</c:f>
              <c:strCache>
                <c:ptCount val="1"/>
                <c:pt idx="0">
                  <c:v>2.5</c:v>
                </c:pt>
              </c:strCache>
            </c:strRef>
          </c:tx>
          <c:marker>
            <c:symbol val="none"/>
          </c:marker>
          <c:xVal>
            <c:numRef>
              <c:f>'Mitsubishi EVO X COBB'!$G$51:$BT$51</c:f>
              <c:numCache>
                <c:formatCode>0.000</c:formatCode>
                <c:ptCount val="66"/>
                <c:pt idx="0">
                  <c:v>0</c:v>
                </c:pt>
                <c:pt idx="1">
                  <c:v>3.2000000000000001E-2</c:v>
                </c:pt>
                <c:pt idx="2">
                  <c:v>6.4000000000000001E-2</c:v>
                </c:pt>
                <c:pt idx="3">
                  <c:v>9.6000000000000002E-2</c:v>
                </c:pt>
                <c:pt idx="4">
                  <c:v>0.128</c:v>
                </c:pt>
                <c:pt idx="5">
                  <c:v>0.16</c:v>
                </c:pt>
                <c:pt idx="6">
                  <c:v>0.192</c:v>
                </c:pt>
                <c:pt idx="7">
                  <c:v>0.224</c:v>
                </c:pt>
                <c:pt idx="8">
                  <c:v>0.25600000000000001</c:v>
                </c:pt>
                <c:pt idx="9">
                  <c:v>0.28800000000000003</c:v>
                </c:pt>
                <c:pt idx="10">
                  <c:v>0.32000000000000006</c:v>
                </c:pt>
                <c:pt idx="11">
                  <c:v>0.35200000000000009</c:v>
                </c:pt>
                <c:pt idx="12">
                  <c:v>0.38400000000000012</c:v>
                </c:pt>
                <c:pt idx="13">
                  <c:v>0.41600000000000015</c:v>
                </c:pt>
                <c:pt idx="14">
                  <c:v>0.44800000000000018</c:v>
                </c:pt>
                <c:pt idx="15">
                  <c:v>0.4800000000000002</c:v>
                </c:pt>
                <c:pt idx="16">
                  <c:v>0.51200000000000023</c:v>
                </c:pt>
                <c:pt idx="17">
                  <c:v>0.54400000000000026</c:v>
                </c:pt>
                <c:pt idx="18">
                  <c:v>0.57600000000000029</c:v>
                </c:pt>
                <c:pt idx="19">
                  <c:v>0.60800000000000032</c:v>
                </c:pt>
                <c:pt idx="20">
                  <c:v>0.64000000000000035</c:v>
                </c:pt>
                <c:pt idx="21">
                  <c:v>0.67200000000000037</c:v>
                </c:pt>
                <c:pt idx="22">
                  <c:v>0.7040000000000004</c:v>
                </c:pt>
                <c:pt idx="23">
                  <c:v>0.73600000000000043</c:v>
                </c:pt>
                <c:pt idx="24">
                  <c:v>0.76800000000000046</c:v>
                </c:pt>
                <c:pt idx="25">
                  <c:v>0.80000000000000049</c:v>
                </c:pt>
                <c:pt idx="26">
                  <c:v>0.83200000000000052</c:v>
                </c:pt>
                <c:pt idx="27">
                  <c:v>0.86400000000000055</c:v>
                </c:pt>
                <c:pt idx="28">
                  <c:v>0.89600000000000057</c:v>
                </c:pt>
                <c:pt idx="29">
                  <c:v>0.9280000000000006</c:v>
                </c:pt>
                <c:pt idx="30">
                  <c:v>0.96000000000000063</c:v>
                </c:pt>
                <c:pt idx="31">
                  <c:v>0.99200000000000066</c:v>
                </c:pt>
                <c:pt idx="32">
                  <c:v>1.0240000000000007</c:v>
                </c:pt>
                <c:pt idx="33">
                  <c:v>1.0560000000000007</c:v>
                </c:pt>
                <c:pt idx="34">
                  <c:v>1.0880000000000007</c:v>
                </c:pt>
                <c:pt idx="35">
                  <c:v>1.1200000000000008</c:v>
                </c:pt>
                <c:pt idx="36">
                  <c:v>1.1520000000000008</c:v>
                </c:pt>
                <c:pt idx="37">
                  <c:v>1.1840000000000008</c:v>
                </c:pt>
                <c:pt idx="38">
                  <c:v>1.2160000000000009</c:v>
                </c:pt>
                <c:pt idx="39">
                  <c:v>1.2480000000000009</c:v>
                </c:pt>
                <c:pt idx="40">
                  <c:v>1.2800000000000009</c:v>
                </c:pt>
                <c:pt idx="41">
                  <c:v>1.3120000000000009</c:v>
                </c:pt>
                <c:pt idx="42">
                  <c:v>1.344000000000001</c:v>
                </c:pt>
                <c:pt idx="43">
                  <c:v>1.376000000000001</c:v>
                </c:pt>
                <c:pt idx="44">
                  <c:v>1.408000000000001</c:v>
                </c:pt>
                <c:pt idx="45">
                  <c:v>1.4400000000000011</c:v>
                </c:pt>
                <c:pt idx="46">
                  <c:v>1.4720000000000011</c:v>
                </c:pt>
                <c:pt idx="47">
                  <c:v>1.5040000000000011</c:v>
                </c:pt>
                <c:pt idx="48">
                  <c:v>1.5360000000000011</c:v>
                </c:pt>
                <c:pt idx="49">
                  <c:v>1.5680000000000012</c:v>
                </c:pt>
                <c:pt idx="50">
                  <c:v>1.6000000000000012</c:v>
                </c:pt>
                <c:pt idx="51">
                  <c:v>1.6320000000000012</c:v>
                </c:pt>
                <c:pt idx="52">
                  <c:v>1.6640000000000013</c:v>
                </c:pt>
                <c:pt idx="53">
                  <c:v>1.6960000000000013</c:v>
                </c:pt>
                <c:pt idx="54">
                  <c:v>1.7280000000000013</c:v>
                </c:pt>
                <c:pt idx="55">
                  <c:v>1.7600000000000013</c:v>
                </c:pt>
                <c:pt idx="56">
                  <c:v>1.7920000000000014</c:v>
                </c:pt>
                <c:pt idx="57">
                  <c:v>1.8240000000000014</c:v>
                </c:pt>
                <c:pt idx="58">
                  <c:v>1.8560000000000014</c:v>
                </c:pt>
                <c:pt idx="59">
                  <c:v>1.8880000000000015</c:v>
                </c:pt>
                <c:pt idx="60">
                  <c:v>1.9200000000000015</c:v>
                </c:pt>
                <c:pt idx="61">
                  <c:v>1.9520000000000015</c:v>
                </c:pt>
                <c:pt idx="62">
                  <c:v>1.9840000000000015</c:v>
                </c:pt>
                <c:pt idx="63">
                  <c:v>2.0160000000000013</c:v>
                </c:pt>
                <c:pt idx="64">
                  <c:v>2.0480000000000014</c:v>
                </c:pt>
                <c:pt idx="65">
                  <c:v>2.0800000000000014</c:v>
                </c:pt>
              </c:numCache>
            </c:numRef>
          </c:xVal>
          <c:yVal>
            <c:numRef>
              <c:f>'Mitsubishi EVO X COBB'!$G$52:$BT$52</c:f>
              <c:numCache>
                <c:formatCode>0.000</c:formatCode>
                <c:ptCount val="66"/>
                <c:pt idx="0">
                  <c:v>4.5137353842635966E-2</c:v>
                </c:pt>
                <c:pt idx="1">
                  <c:v>3.6937809515014811E-2</c:v>
                </c:pt>
                <c:pt idx="2">
                  <c:v>2.9660047104556123E-2</c:v>
                </c:pt>
                <c:pt idx="3">
                  <c:v>2.3254606756988531E-2</c:v>
                </c:pt>
                <c:pt idx="4">
                  <c:v>1.7672028618040639E-2</c:v>
                </c:pt>
                <c:pt idx="5">
                  <c:v>1.2862852833441088E-2</c:v>
                </c:pt>
                <c:pt idx="6">
                  <c:v>8.7776195489184944E-3</c:v>
                </c:pt>
                <c:pt idx="7">
                  <c:v>5.3668689102014666E-3</c:v>
                </c:pt>
                <c:pt idx="8">
                  <c:v>2.9327032967032679E-3</c:v>
                </c:pt>
                <c:pt idx="9">
                  <c:v>2.9327032967032679E-3</c:v>
                </c:pt>
                <c:pt idx="10">
                  <c:v>2.9327032967032679E-3</c:v>
                </c:pt>
                <c:pt idx="11">
                  <c:v>2.9327032967032679E-3</c:v>
                </c:pt>
                <c:pt idx="12">
                  <c:v>2.9327032967032679E-3</c:v>
                </c:pt>
                <c:pt idx="13">
                  <c:v>2.9327032967032679E-3</c:v>
                </c:pt>
                <c:pt idx="14">
                  <c:v>2.9327032967032679E-3</c:v>
                </c:pt>
                <c:pt idx="15">
                  <c:v>2.9327032967032679E-3</c:v>
                </c:pt>
                <c:pt idx="16">
                  <c:v>2.9327032967032679E-3</c:v>
                </c:pt>
                <c:pt idx="17">
                  <c:v>2.9327032967032679E-3</c:v>
                </c:pt>
                <c:pt idx="18">
                  <c:v>2.9327032967032679E-3</c:v>
                </c:pt>
                <c:pt idx="19">
                  <c:v>2.9327032967032679E-3</c:v>
                </c:pt>
                <c:pt idx="20">
                  <c:v>2.9327032967032679E-3</c:v>
                </c:pt>
                <c:pt idx="21">
                  <c:v>2.9327032967032679E-3</c:v>
                </c:pt>
                <c:pt idx="22">
                  <c:v>2.9327032967032679E-3</c:v>
                </c:pt>
                <c:pt idx="23">
                  <c:v>2.9327032967032679E-3</c:v>
                </c:pt>
                <c:pt idx="24">
                  <c:v>2.9327032967032679E-3</c:v>
                </c:pt>
                <c:pt idx="25">
                  <c:v>2.9327032967032679E-3</c:v>
                </c:pt>
                <c:pt idx="26">
                  <c:v>2.9327032967032679E-3</c:v>
                </c:pt>
                <c:pt idx="27">
                  <c:v>2.6250361771081726E-3</c:v>
                </c:pt>
                <c:pt idx="28">
                  <c:v>1.9531947636197561E-3</c:v>
                </c:pt>
                <c:pt idx="29">
                  <c:v>8.6771920196652974E-4</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numCache>
            </c:numRef>
          </c:yVal>
          <c:smooth val="1"/>
          <c:extLst>
            <c:ext xmlns:c16="http://schemas.microsoft.com/office/drawing/2014/chart" uri="{C3380CC4-5D6E-409C-BE32-E72D297353CC}">
              <c16:uniqueId val="{00000000-C580-49C0-BAB7-D8547AC4EB3E}"/>
            </c:ext>
          </c:extLst>
        </c:ser>
        <c:ser>
          <c:idx val="1"/>
          <c:order val="1"/>
          <c:tx>
            <c:strRef>
              <c:f>'Mitsubishi EVO X COBB'!$F$53</c:f>
              <c:strCache>
                <c:ptCount val="1"/>
                <c:pt idx="0">
                  <c:v>3.0</c:v>
                </c:pt>
              </c:strCache>
            </c:strRef>
          </c:tx>
          <c:marker>
            <c:symbol val="none"/>
          </c:marker>
          <c:xVal>
            <c:numRef>
              <c:f>'Mitsubishi EVO X COBB'!$G$51:$BT$51</c:f>
              <c:numCache>
                <c:formatCode>0.000</c:formatCode>
                <c:ptCount val="66"/>
                <c:pt idx="0">
                  <c:v>0</c:v>
                </c:pt>
                <c:pt idx="1">
                  <c:v>3.2000000000000001E-2</c:v>
                </c:pt>
                <c:pt idx="2">
                  <c:v>6.4000000000000001E-2</c:v>
                </c:pt>
                <c:pt idx="3">
                  <c:v>9.6000000000000002E-2</c:v>
                </c:pt>
                <c:pt idx="4">
                  <c:v>0.128</c:v>
                </c:pt>
                <c:pt idx="5">
                  <c:v>0.16</c:v>
                </c:pt>
                <c:pt idx="6">
                  <c:v>0.192</c:v>
                </c:pt>
                <c:pt idx="7">
                  <c:v>0.224</c:v>
                </c:pt>
                <c:pt idx="8">
                  <c:v>0.25600000000000001</c:v>
                </c:pt>
                <c:pt idx="9">
                  <c:v>0.28800000000000003</c:v>
                </c:pt>
                <c:pt idx="10">
                  <c:v>0.32000000000000006</c:v>
                </c:pt>
                <c:pt idx="11">
                  <c:v>0.35200000000000009</c:v>
                </c:pt>
                <c:pt idx="12">
                  <c:v>0.38400000000000012</c:v>
                </c:pt>
                <c:pt idx="13">
                  <c:v>0.41600000000000015</c:v>
                </c:pt>
                <c:pt idx="14">
                  <c:v>0.44800000000000018</c:v>
                </c:pt>
                <c:pt idx="15">
                  <c:v>0.4800000000000002</c:v>
                </c:pt>
                <c:pt idx="16">
                  <c:v>0.51200000000000023</c:v>
                </c:pt>
                <c:pt idx="17">
                  <c:v>0.54400000000000026</c:v>
                </c:pt>
                <c:pt idx="18">
                  <c:v>0.57600000000000029</c:v>
                </c:pt>
                <c:pt idx="19">
                  <c:v>0.60800000000000032</c:v>
                </c:pt>
                <c:pt idx="20">
                  <c:v>0.64000000000000035</c:v>
                </c:pt>
                <c:pt idx="21">
                  <c:v>0.67200000000000037</c:v>
                </c:pt>
                <c:pt idx="22">
                  <c:v>0.7040000000000004</c:v>
                </c:pt>
                <c:pt idx="23">
                  <c:v>0.73600000000000043</c:v>
                </c:pt>
                <c:pt idx="24">
                  <c:v>0.76800000000000046</c:v>
                </c:pt>
                <c:pt idx="25">
                  <c:v>0.80000000000000049</c:v>
                </c:pt>
                <c:pt idx="26">
                  <c:v>0.83200000000000052</c:v>
                </c:pt>
                <c:pt idx="27">
                  <c:v>0.86400000000000055</c:v>
                </c:pt>
                <c:pt idx="28">
                  <c:v>0.89600000000000057</c:v>
                </c:pt>
                <c:pt idx="29">
                  <c:v>0.9280000000000006</c:v>
                </c:pt>
                <c:pt idx="30">
                  <c:v>0.96000000000000063</c:v>
                </c:pt>
                <c:pt idx="31">
                  <c:v>0.99200000000000066</c:v>
                </c:pt>
                <c:pt idx="32">
                  <c:v>1.0240000000000007</c:v>
                </c:pt>
                <c:pt idx="33">
                  <c:v>1.0560000000000007</c:v>
                </c:pt>
                <c:pt idx="34">
                  <c:v>1.0880000000000007</c:v>
                </c:pt>
                <c:pt idx="35">
                  <c:v>1.1200000000000008</c:v>
                </c:pt>
                <c:pt idx="36">
                  <c:v>1.1520000000000008</c:v>
                </c:pt>
                <c:pt idx="37">
                  <c:v>1.1840000000000008</c:v>
                </c:pt>
                <c:pt idx="38">
                  <c:v>1.2160000000000009</c:v>
                </c:pt>
                <c:pt idx="39">
                  <c:v>1.2480000000000009</c:v>
                </c:pt>
                <c:pt idx="40">
                  <c:v>1.2800000000000009</c:v>
                </c:pt>
                <c:pt idx="41">
                  <c:v>1.3120000000000009</c:v>
                </c:pt>
                <c:pt idx="42">
                  <c:v>1.344000000000001</c:v>
                </c:pt>
                <c:pt idx="43">
                  <c:v>1.376000000000001</c:v>
                </c:pt>
                <c:pt idx="44">
                  <c:v>1.408000000000001</c:v>
                </c:pt>
                <c:pt idx="45">
                  <c:v>1.4400000000000011</c:v>
                </c:pt>
                <c:pt idx="46">
                  <c:v>1.4720000000000011</c:v>
                </c:pt>
                <c:pt idx="47">
                  <c:v>1.5040000000000011</c:v>
                </c:pt>
                <c:pt idx="48">
                  <c:v>1.5360000000000011</c:v>
                </c:pt>
                <c:pt idx="49">
                  <c:v>1.5680000000000012</c:v>
                </c:pt>
                <c:pt idx="50">
                  <c:v>1.6000000000000012</c:v>
                </c:pt>
                <c:pt idx="51">
                  <c:v>1.6320000000000012</c:v>
                </c:pt>
                <c:pt idx="52">
                  <c:v>1.6640000000000013</c:v>
                </c:pt>
                <c:pt idx="53">
                  <c:v>1.6960000000000013</c:v>
                </c:pt>
                <c:pt idx="54">
                  <c:v>1.7280000000000013</c:v>
                </c:pt>
                <c:pt idx="55">
                  <c:v>1.7600000000000013</c:v>
                </c:pt>
                <c:pt idx="56">
                  <c:v>1.7920000000000014</c:v>
                </c:pt>
                <c:pt idx="57">
                  <c:v>1.8240000000000014</c:v>
                </c:pt>
                <c:pt idx="58">
                  <c:v>1.8560000000000014</c:v>
                </c:pt>
                <c:pt idx="59">
                  <c:v>1.8880000000000015</c:v>
                </c:pt>
                <c:pt idx="60">
                  <c:v>1.9200000000000015</c:v>
                </c:pt>
                <c:pt idx="61">
                  <c:v>1.9520000000000015</c:v>
                </c:pt>
                <c:pt idx="62">
                  <c:v>1.9840000000000015</c:v>
                </c:pt>
                <c:pt idx="63">
                  <c:v>2.0160000000000013</c:v>
                </c:pt>
                <c:pt idx="64">
                  <c:v>2.0480000000000014</c:v>
                </c:pt>
                <c:pt idx="65">
                  <c:v>2.0800000000000014</c:v>
                </c:pt>
              </c:numCache>
            </c:numRef>
          </c:xVal>
          <c:yVal>
            <c:numRef>
              <c:f>'Mitsubishi EVO X COBB'!$G$53:$BT$53</c:f>
              <c:numCache>
                <c:formatCode>0.000</c:formatCode>
                <c:ptCount val="66"/>
                <c:pt idx="0">
                  <c:v>6.9547988572718433E-2</c:v>
                </c:pt>
                <c:pt idx="1">
                  <c:v>5.7628864550948553E-2</c:v>
                </c:pt>
                <c:pt idx="2">
                  <c:v>4.6999347091217412E-2</c:v>
                </c:pt>
                <c:pt idx="3">
                  <c:v>3.7592048793143602E-2</c:v>
                </c:pt>
                <c:pt idx="4">
                  <c:v>2.9339582256345739E-2</c:v>
                </c:pt>
                <c:pt idx="5">
                  <c:v>2.2174560080442419E-2</c:v>
                </c:pt>
                <c:pt idx="6">
                  <c:v>1.6029594865052219E-2</c:v>
                </c:pt>
                <c:pt idx="7">
                  <c:v>1.0837299209793788E-2</c:v>
                </c:pt>
                <c:pt idx="8">
                  <c:v>6.5302857142856829E-3</c:v>
                </c:pt>
                <c:pt idx="9">
                  <c:v>3.5656556776557657E-3</c:v>
                </c:pt>
                <c:pt idx="10">
                  <c:v>3.5656556776557657E-3</c:v>
                </c:pt>
                <c:pt idx="11">
                  <c:v>3.5656556776557657E-3</c:v>
                </c:pt>
                <c:pt idx="12">
                  <c:v>3.5656556776557657E-3</c:v>
                </c:pt>
                <c:pt idx="13">
                  <c:v>3.5656556776557657E-3</c:v>
                </c:pt>
                <c:pt idx="14">
                  <c:v>3.5656556776557657E-3</c:v>
                </c:pt>
                <c:pt idx="15">
                  <c:v>3.5656556776557657E-3</c:v>
                </c:pt>
                <c:pt idx="16">
                  <c:v>3.5656556776557657E-3</c:v>
                </c:pt>
                <c:pt idx="17">
                  <c:v>3.5656556776557657E-3</c:v>
                </c:pt>
                <c:pt idx="18">
                  <c:v>3.5656556776557657E-3</c:v>
                </c:pt>
                <c:pt idx="19">
                  <c:v>3.5656556776557657E-3</c:v>
                </c:pt>
                <c:pt idx="20">
                  <c:v>3.5656556776557657E-3</c:v>
                </c:pt>
                <c:pt idx="21">
                  <c:v>3.5656556776557657E-3</c:v>
                </c:pt>
                <c:pt idx="22">
                  <c:v>3.5656556776557657E-3</c:v>
                </c:pt>
                <c:pt idx="23">
                  <c:v>3.5656556776557657E-3</c:v>
                </c:pt>
                <c:pt idx="24">
                  <c:v>3.5656556776557657E-3</c:v>
                </c:pt>
                <c:pt idx="25">
                  <c:v>3.5656556776557657E-3</c:v>
                </c:pt>
                <c:pt idx="26">
                  <c:v>3.5656556776557657E-3</c:v>
                </c:pt>
                <c:pt idx="27">
                  <c:v>3.2753971449385744E-3</c:v>
                </c:pt>
                <c:pt idx="28">
                  <c:v>2.5226727643438696E-3</c:v>
                </c:pt>
                <c:pt idx="29">
                  <c:v>1.2400951354901713E-3</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numCache>
            </c:numRef>
          </c:yVal>
          <c:smooth val="1"/>
          <c:extLst>
            <c:ext xmlns:c16="http://schemas.microsoft.com/office/drawing/2014/chart" uri="{C3380CC4-5D6E-409C-BE32-E72D297353CC}">
              <c16:uniqueId val="{00000001-C580-49C0-BAB7-D8547AC4EB3E}"/>
            </c:ext>
          </c:extLst>
        </c:ser>
        <c:ser>
          <c:idx val="2"/>
          <c:order val="2"/>
          <c:tx>
            <c:strRef>
              <c:f>'Mitsubishi EVO X COBB'!$F$54</c:f>
              <c:strCache>
                <c:ptCount val="1"/>
                <c:pt idx="0">
                  <c:v>3.5</c:v>
                </c:pt>
              </c:strCache>
            </c:strRef>
          </c:tx>
          <c:marker>
            <c:symbol val="none"/>
          </c:marker>
          <c:xVal>
            <c:numRef>
              <c:f>'Mitsubishi EVO X COBB'!$G$51:$BT$51</c:f>
              <c:numCache>
                <c:formatCode>0.000</c:formatCode>
                <c:ptCount val="66"/>
                <c:pt idx="0">
                  <c:v>0</c:v>
                </c:pt>
                <c:pt idx="1">
                  <c:v>3.2000000000000001E-2</c:v>
                </c:pt>
                <c:pt idx="2">
                  <c:v>6.4000000000000001E-2</c:v>
                </c:pt>
                <c:pt idx="3">
                  <c:v>9.6000000000000002E-2</c:v>
                </c:pt>
                <c:pt idx="4">
                  <c:v>0.128</c:v>
                </c:pt>
                <c:pt idx="5">
                  <c:v>0.16</c:v>
                </c:pt>
                <c:pt idx="6">
                  <c:v>0.192</c:v>
                </c:pt>
                <c:pt idx="7">
                  <c:v>0.224</c:v>
                </c:pt>
                <c:pt idx="8">
                  <c:v>0.25600000000000001</c:v>
                </c:pt>
                <c:pt idx="9">
                  <c:v>0.28800000000000003</c:v>
                </c:pt>
                <c:pt idx="10">
                  <c:v>0.32000000000000006</c:v>
                </c:pt>
                <c:pt idx="11">
                  <c:v>0.35200000000000009</c:v>
                </c:pt>
                <c:pt idx="12">
                  <c:v>0.38400000000000012</c:v>
                </c:pt>
                <c:pt idx="13">
                  <c:v>0.41600000000000015</c:v>
                </c:pt>
                <c:pt idx="14">
                  <c:v>0.44800000000000018</c:v>
                </c:pt>
                <c:pt idx="15">
                  <c:v>0.4800000000000002</c:v>
                </c:pt>
                <c:pt idx="16">
                  <c:v>0.51200000000000023</c:v>
                </c:pt>
                <c:pt idx="17">
                  <c:v>0.54400000000000026</c:v>
                </c:pt>
                <c:pt idx="18">
                  <c:v>0.57600000000000029</c:v>
                </c:pt>
                <c:pt idx="19">
                  <c:v>0.60800000000000032</c:v>
                </c:pt>
                <c:pt idx="20">
                  <c:v>0.64000000000000035</c:v>
                </c:pt>
                <c:pt idx="21">
                  <c:v>0.67200000000000037</c:v>
                </c:pt>
                <c:pt idx="22">
                  <c:v>0.7040000000000004</c:v>
                </c:pt>
                <c:pt idx="23">
                  <c:v>0.73600000000000043</c:v>
                </c:pt>
                <c:pt idx="24">
                  <c:v>0.76800000000000046</c:v>
                </c:pt>
                <c:pt idx="25">
                  <c:v>0.80000000000000049</c:v>
                </c:pt>
                <c:pt idx="26">
                  <c:v>0.83200000000000052</c:v>
                </c:pt>
                <c:pt idx="27">
                  <c:v>0.86400000000000055</c:v>
                </c:pt>
                <c:pt idx="28">
                  <c:v>0.89600000000000057</c:v>
                </c:pt>
                <c:pt idx="29">
                  <c:v>0.9280000000000006</c:v>
                </c:pt>
                <c:pt idx="30">
                  <c:v>0.96000000000000063</c:v>
                </c:pt>
                <c:pt idx="31">
                  <c:v>0.99200000000000066</c:v>
                </c:pt>
                <c:pt idx="32">
                  <c:v>1.0240000000000007</c:v>
                </c:pt>
                <c:pt idx="33">
                  <c:v>1.0560000000000007</c:v>
                </c:pt>
                <c:pt idx="34">
                  <c:v>1.0880000000000007</c:v>
                </c:pt>
                <c:pt idx="35">
                  <c:v>1.1200000000000008</c:v>
                </c:pt>
                <c:pt idx="36">
                  <c:v>1.1520000000000008</c:v>
                </c:pt>
                <c:pt idx="37">
                  <c:v>1.1840000000000008</c:v>
                </c:pt>
                <c:pt idx="38">
                  <c:v>1.2160000000000009</c:v>
                </c:pt>
                <c:pt idx="39">
                  <c:v>1.2480000000000009</c:v>
                </c:pt>
                <c:pt idx="40">
                  <c:v>1.2800000000000009</c:v>
                </c:pt>
                <c:pt idx="41">
                  <c:v>1.3120000000000009</c:v>
                </c:pt>
                <c:pt idx="42">
                  <c:v>1.344000000000001</c:v>
                </c:pt>
                <c:pt idx="43">
                  <c:v>1.376000000000001</c:v>
                </c:pt>
                <c:pt idx="44">
                  <c:v>1.408000000000001</c:v>
                </c:pt>
                <c:pt idx="45">
                  <c:v>1.4400000000000011</c:v>
                </c:pt>
                <c:pt idx="46">
                  <c:v>1.4720000000000011</c:v>
                </c:pt>
                <c:pt idx="47">
                  <c:v>1.5040000000000011</c:v>
                </c:pt>
                <c:pt idx="48">
                  <c:v>1.5360000000000011</c:v>
                </c:pt>
                <c:pt idx="49">
                  <c:v>1.5680000000000012</c:v>
                </c:pt>
                <c:pt idx="50">
                  <c:v>1.6000000000000012</c:v>
                </c:pt>
                <c:pt idx="51">
                  <c:v>1.6320000000000012</c:v>
                </c:pt>
                <c:pt idx="52">
                  <c:v>1.6640000000000013</c:v>
                </c:pt>
                <c:pt idx="53">
                  <c:v>1.6960000000000013</c:v>
                </c:pt>
                <c:pt idx="54">
                  <c:v>1.7280000000000013</c:v>
                </c:pt>
                <c:pt idx="55">
                  <c:v>1.7600000000000013</c:v>
                </c:pt>
                <c:pt idx="56">
                  <c:v>1.7920000000000014</c:v>
                </c:pt>
                <c:pt idx="57">
                  <c:v>1.8240000000000014</c:v>
                </c:pt>
                <c:pt idx="58">
                  <c:v>1.8560000000000014</c:v>
                </c:pt>
                <c:pt idx="59">
                  <c:v>1.8880000000000015</c:v>
                </c:pt>
                <c:pt idx="60">
                  <c:v>1.9200000000000015</c:v>
                </c:pt>
                <c:pt idx="61">
                  <c:v>1.9520000000000015</c:v>
                </c:pt>
                <c:pt idx="62">
                  <c:v>1.9840000000000015</c:v>
                </c:pt>
                <c:pt idx="63">
                  <c:v>2.0160000000000013</c:v>
                </c:pt>
                <c:pt idx="64">
                  <c:v>2.0480000000000014</c:v>
                </c:pt>
                <c:pt idx="65">
                  <c:v>2.0800000000000014</c:v>
                </c:pt>
              </c:numCache>
            </c:numRef>
          </c:xVal>
          <c:yVal>
            <c:numRef>
              <c:f>'Mitsubishi EVO X COBB'!$G$54:$BT$54</c:f>
              <c:numCache>
                <c:formatCode>0.000</c:formatCode>
                <c:ptCount val="66"/>
                <c:pt idx="0">
                  <c:v>7.5457510110271186E-2</c:v>
                </c:pt>
                <c:pt idx="1">
                  <c:v>6.2657492708438664E-2</c:v>
                </c:pt>
                <c:pt idx="2">
                  <c:v>5.1232829093542147E-2</c:v>
                </c:pt>
                <c:pt idx="3">
                  <c:v>4.1112001204877527E-2</c:v>
                </c:pt>
                <c:pt idx="4">
                  <c:v>3.2223490981740648E-2</c:v>
                </c:pt>
                <c:pt idx="5">
                  <c:v>2.4495780363427394E-2</c:v>
                </c:pt>
                <c:pt idx="6">
                  <c:v>1.7857351289233603E-2</c:v>
                </c:pt>
                <c:pt idx="7">
                  <c:v>1.223668569845518E-2</c:v>
                </c:pt>
                <c:pt idx="8">
                  <c:v>7.5622655303879405E-3</c:v>
                </c:pt>
                <c:pt idx="9">
                  <c:v>3.762572724327784E-3</c:v>
                </c:pt>
                <c:pt idx="10">
                  <c:v>3.7000805860805674E-3</c:v>
                </c:pt>
                <c:pt idx="11">
                  <c:v>3.7000805860805674E-3</c:v>
                </c:pt>
                <c:pt idx="12">
                  <c:v>3.7000805860805674E-3</c:v>
                </c:pt>
                <c:pt idx="13">
                  <c:v>3.7000805860805674E-3</c:v>
                </c:pt>
                <c:pt idx="14">
                  <c:v>3.7000805860805674E-3</c:v>
                </c:pt>
                <c:pt idx="15">
                  <c:v>3.7000805860805674E-3</c:v>
                </c:pt>
                <c:pt idx="16">
                  <c:v>3.7000805860805674E-3</c:v>
                </c:pt>
                <c:pt idx="17">
                  <c:v>3.7000805860805674E-3</c:v>
                </c:pt>
                <c:pt idx="18">
                  <c:v>3.7000805860805674E-3</c:v>
                </c:pt>
                <c:pt idx="19">
                  <c:v>3.7000805860805674E-3</c:v>
                </c:pt>
                <c:pt idx="20">
                  <c:v>3.7000805860805674E-3</c:v>
                </c:pt>
                <c:pt idx="21">
                  <c:v>3.7000805860805674E-3</c:v>
                </c:pt>
                <c:pt idx="22">
                  <c:v>3.7000805860805674E-3</c:v>
                </c:pt>
                <c:pt idx="23">
                  <c:v>3.7000805860805674E-3</c:v>
                </c:pt>
                <c:pt idx="24">
                  <c:v>3.7000805860805674E-3</c:v>
                </c:pt>
                <c:pt idx="25">
                  <c:v>3.7000805860805674E-3</c:v>
                </c:pt>
                <c:pt idx="26">
                  <c:v>3.7000805860805674E-3</c:v>
                </c:pt>
                <c:pt idx="27">
                  <c:v>3.4158919157407097E-3</c:v>
                </c:pt>
                <c:pt idx="28">
                  <c:v>2.6475874540292099E-3</c:v>
                </c:pt>
                <c:pt idx="29">
                  <c:v>1.3236491402422446E-3</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numCache>
            </c:numRef>
          </c:yVal>
          <c:smooth val="1"/>
          <c:extLst>
            <c:ext xmlns:c16="http://schemas.microsoft.com/office/drawing/2014/chart" uri="{C3380CC4-5D6E-409C-BE32-E72D297353CC}">
              <c16:uniqueId val="{00000002-C580-49C0-BAB7-D8547AC4EB3E}"/>
            </c:ext>
          </c:extLst>
        </c:ser>
        <c:ser>
          <c:idx val="3"/>
          <c:order val="3"/>
          <c:tx>
            <c:strRef>
              <c:f>'Mitsubishi EVO X COBB'!$F$55</c:f>
              <c:strCache>
                <c:ptCount val="1"/>
                <c:pt idx="0">
                  <c:v>4.0</c:v>
                </c:pt>
              </c:strCache>
            </c:strRef>
          </c:tx>
          <c:marker>
            <c:symbol val="none"/>
          </c:marker>
          <c:xVal>
            <c:numRef>
              <c:f>'Mitsubishi EVO X COBB'!$G$51:$BT$51</c:f>
              <c:numCache>
                <c:formatCode>0.000</c:formatCode>
                <c:ptCount val="66"/>
                <c:pt idx="0">
                  <c:v>0</c:v>
                </c:pt>
                <c:pt idx="1">
                  <c:v>3.2000000000000001E-2</c:v>
                </c:pt>
                <c:pt idx="2">
                  <c:v>6.4000000000000001E-2</c:v>
                </c:pt>
                <c:pt idx="3">
                  <c:v>9.6000000000000002E-2</c:v>
                </c:pt>
                <c:pt idx="4">
                  <c:v>0.128</c:v>
                </c:pt>
                <c:pt idx="5">
                  <c:v>0.16</c:v>
                </c:pt>
                <c:pt idx="6">
                  <c:v>0.192</c:v>
                </c:pt>
                <c:pt idx="7">
                  <c:v>0.224</c:v>
                </c:pt>
                <c:pt idx="8">
                  <c:v>0.25600000000000001</c:v>
                </c:pt>
                <c:pt idx="9">
                  <c:v>0.28800000000000003</c:v>
                </c:pt>
                <c:pt idx="10">
                  <c:v>0.32000000000000006</c:v>
                </c:pt>
                <c:pt idx="11">
                  <c:v>0.35200000000000009</c:v>
                </c:pt>
                <c:pt idx="12">
                  <c:v>0.38400000000000012</c:v>
                </c:pt>
                <c:pt idx="13">
                  <c:v>0.41600000000000015</c:v>
                </c:pt>
                <c:pt idx="14">
                  <c:v>0.44800000000000018</c:v>
                </c:pt>
                <c:pt idx="15">
                  <c:v>0.4800000000000002</c:v>
                </c:pt>
                <c:pt idx="16">
                  <c:v>0.51200000000000023</c:v>
                </c:pt>
                <c:pt idx="17">
                  <c:v>0.54400000000000026</c:v>
                </c:pt>
                <c:pt idx="18">
                  <c:v>0.57600000000000029</c:v>
                </c:pt>
                <c:pt idx="19">
                  <c:v>0.60800000000000032</c:v>
                </c:pt>
                <c:pt idx="20">
                  <c:v>0.64000000000000035</c:v>
                </c:pt>
                <c:pt idx="21">
                  <c:v>0.67200000000000037</c:v>
                </c:pt>
                <c:pt idx="22">
                  <c:v>0.7040000000000004</c:v>
                </c:pt>
                <c:pt idx="23">
                  <c:v>0.73600000000000043</c:v>
                </c:pt>
                <c:pt idx="24">
                  <c:v>0.76800000000000046</c:v>
                </c:pt>
                <c:pt idx="25">
                  <c:v>0.80000000000000049</c:v>
                </c:pt>
                <c:pt idx="26">
                  <c:v>0.83200000000000052</c:v>
                </c:pt>
                <c:pt idx="27">
                  <c:v>0.86400000000000055</c:v>
                </c:pt>
                <c:pt idx="28">
                  <c:v>0.89600000000000057</c:v>
                </c:pt>
                <c:pt idx="29">
                  <c:v>0.9280000000000006</c:v>
                </c:pt>
                <c:pt idx="30">
                  <c:v>0.96000000000000063</c:v>
                </c:pt>
                <c:pt idx="31">
                  <c:v>0.99200000000000066</c:v>
                </c:pt>
                <c:pt idx="32">
                  <c:v>1.0240000000000007</c:v>
                </c:pt>
                <c:pt idx="33">
                  <c:v>1.0560000000000007</c:v>
                </c:pt>
                <c:pt idx="34">
                  <c:v>1.0880000000000007</c:v>
                </c:pt>
                <c:pt idx="35">
                  <c:v>1.1200000000000008</c:v>
                </c:pt>
                <c:pt idx="36">
                  <c:v>1.1520000000000008</c:v>
                </c:pt>
                <c:pt idx="37">
                  <c:v>1.1840000000000008</c:v>
                </c:pt>
                <c:pt idx="38">
                  <c:v>1.2160000000000009</c:v>
                </c:pt>
                <c:pt idx="39">
                  <c:v>1.2480000000000009</c:v>
                </c:pt>
                <c:pt idx="40">
                  <c:v>1.2800000000000009</c:v>
                </c:pt>
                <c:pt idx="41">
                  <c:v>1.3120000000000009</c:v>
                </c:pt>
                <c:pt idx="42">
                  <c:v>1.344000000000001</c:v>
                </c:pt>
                <c:pt idx="43">
                  <c:v>1.376000000000001</c:v>
                </c:pt>
                <c:pt idx="44">
                  <c:v>1.408000000000001</c:v>
                </c:pt>
                <c:pt idx="45">
                  <c:v>1.4400000000000011</c:v>
                </c:pt>
                <c:pt idx="46">
                  <c:v>1.4720000000000011</c:v>
                </c:pt>
                <c:pt idx="47">
                  <c:v>1.5040000000000011</c:v>
                </c:pt>
                <c:pt idx="48">
                  <c:v>1.5360000000000011</c:v>
                </c:pt>
                <c:pt idx="49">
                  <c:v>1.5680000000000012</c:v>
                </c:pt>
                <c:pt idx="50">
                  <c:v>1.6000000000000012</c:v>
                </c:pt>
                <c:pt idx="51">
                  <c:v>1.6320000000000012</c:v>
                </c:pt>
                <c:pt idx="52">
                  <c:v>1.6640000000000013</c:v>
                </c:pt>
                <c:pt idx="53">
                  <c:v>1.6960000000000013</c:v>
                </c:pt>
                <c:pt idx="54">
                  <c:v>1.7280000000000013</c:v>
                </c:pt>
                <c:pt idx="55">
                  <c:v>1.7600000000000013</c:v>
                </c:pt>
                <c:pt idx="56">
                  <c:v>1.7920000000000014</c:v>
                </c:pt>
                <c:pt idx="57">
                  <c:v>1.8240000000000014</c:v>
                </c:pt>
                <c:pt idx="58">
                  <c:v>1.8560000000000014</c:v>
                </c:pt>
                <c:pt idx="59">
                  <c:v>1.8880000000000015</c:v>
                </c:pt>
                <c:pt idx="60">
                  <c:v>1.9200000000000015</c:v>
                </c:pt>
                <c:pt idx="61">
                  <c:v>1.9520000000000015</c:v>
                </c:pt>
                <c:pt idx="62">
                  <c:v>1.9840000000000015</c:v>
                </c:pt>
                <c:pt idx="63">
                  <c:v>2.0160000000000013</c:v>
                </c:pt>
                <c:pt idx="64">
                  <c:v>2.0480000000000014</c:v>
                </c:pt>
                <c:pt idx="65">
                  <c:v>2.0800000000000014</c:v>
                </c:pt>
              </c:numCache>
            </c:numRef>
          </c:xVal>
          <c:yVal>
            <c:numRef>
              <c:f>'Mitsubishi EVO X COBB'!$G$55:$BT$55</c:f>
              <c:numCache>
                <c:formatCode>0.000</c:formatCode>
                <c:ptCount val="66"/>
                <c:pt idx="0">
                  <c:v>3.7180609386611801E-2</c:v>
                </c:pt>
                <c:pt idx="1">
                  <c:v>3.0124292002515304E-2</c:v>
                </c:pt>
                <c:pt idx="2">
                  <c:v>2.3882673069227707E-2</c:v>
                </c:pt>
                <c:pt idx="3">
                  <c:v>1.8411263934145102E-2</c:v>
                </c:pt>
                <c:pt idx="4">
                  <c:v>1.3665575944663593E-2</c:v>
                </c:pt>
                <c:pt idx="5">
                  <c:v>9.6011204481792831E-3</c:v>
                </c:pt>
                <c:pt idx="6">
                  <c:v>6.1734087920882752E-3</c:v>
                </c:pt>
                <c:pt idx="7">
                  <c:v>3.3379523237866693E-3</c:v>
                </c:pt>
                <c:pt idx="8">
                  <c:v>2.8583090379008802E-3</c:v>
                </c:pt>
                <c:pt idx="9">
                  <c:v>2.8583090379008802E-3</c:v>
                </c:pt>
                <c:pt idx="10">
                  <c:v>2.8583090379008802E-3</c:v>
                </c:pt>
                <c:pt idx="11">
                  <c:v>2.8583090379008802E-3</c:v>
                </c:pt>
                <c:pt idx="12">
                  <c:v>2.8583090379008802E-3</c:v>
                </c:pt>
                <c:pt idx="13">
                  <c:v>2.8583090379008802E-3</c:v>
                </c:pt>
                <c:pt idx="14">
                  <c:v>2.8583090379008802E-3</c:v>
                </c:pt>
                <c:pt idx="15">
                  <c:v>2.8583090379008802E-3</c:v>
                </c:pt>
                <c:pt idx="16">
                  <c:v>2.8583090379008802E-3</c:v>
                </c:pt>
                <c:pt idx="17">
                  <c:v>2.8583090379008802E-3</c:v>
                </c:pt>
                <c:pt idx="18">
                  <c:v>2.8583090379008802E-3</c:v>
                </c:pt>
                <c:pt idx="19">
                  <c:v>2.8583090379008802E-3</c:v>
                </c:pt>
                <c:pt idx="20">
                  <c:v>2.8583090379008802E-3</c:v>
                </c:pt>
                <c:pt idx="21">
                  <c:v>2.8583090379008802E-3</c:v>
                </c:pt>
                <c:pt idx="22">
                  <c:v>2.8583090379008802E-3</c:v>
                </c:pt>
                <c:pt idx="23">
                  <c:v>2.8583090379008802E-3</c:v>
                </c:pt>
                <c:pt idx="24">
                  <c:v>2.8583090379008802E-3</c:v>
                </c:pt>
                <c:pt idx="25">
                  <c:v>2.8583090379008802E-3</c:v>
                </c:pt>
                <c:pt idx="26">
                  <c:v>2.8228571428570992E-3</c:v>
                </c:pt>
                <c:pt idx="27">
                  <c:v>2.4898873835247914E-3</c:v>
                </c:pt>
                <c:pt idx="28">
                  <c:v>1.8149111073000601E-3</c:v>
                </c:pt>
                <c:pt idx="29">
                  <c:v>7.5343966157889741E-4</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numCache>
            </c:numRef>
          </c:yVal>
          <c:smooth val="1"/>
          <c:extLst>
            <c:ext xmlns:c16="http://schemas.microsoft.com/office/drawing/2014/chart" uri="{C3380CC4-5D6E-409C-BE32-E72D297353CC}">
              <c16:uniqueId val="{00000003-C580-49C0-BAB7-D8547AC4EB3E}"/>
            </c:ext>
          </c:extLst>
        </c:ser>
        <c:ser>
          <c:idx val="4"/>
          <c:order val="4"/>
          <c:tx>
            <c:strRef>
              <c:f>'Mitsubishi EVO X COBB'!$F$56</c:f>
              <c:strCache>
                <c:ptCount val="1"/>
                <c:pt idx="0">
                  <c:v>4.5</c:v>
                </c:pt>
              </c:strCache>
            </c:strRef>
          </c:tx>
          <c:marker>
            <c:symbol val="none"/>
          </c:marker>
          <c:xVal>
            <c:numRef>
              <c:f>'Mitsubishi EVO X COBB'!$G$51:$BT$51</c:f>
              <c:numCache>
                <c:formatCode>0.000</c:formatCode>
                <c:ptCount val="66"/>
                <c:pt idx="0">
                  <c:v>0</c:v>
                </c:pt>
                <c:pt idx="1">
                  <c:v>3.2000000000000001E-2</c:v>
                </c:pt>
                <c:pt idx="2">
                  <c:v>6.4000000000000001E-2</c:v>
                </c:pt>
                <c:pt idx="3">
                  <c:v>9.6000000000000002E-2</c:v>
                </c:pt>
                <c:pt idx="4">
                  <c:v>0.128</c:v>
                </c:pt>
                <c:pt idx="5">
                  <c:v>0.16</c:v>
                </c:pt>
                <c:pt idx="6">
                  <c:v>0.192</c:v>
                </c:pt>
                <c:pt idx="7">
                  <c:v>0.224</c:v>
                </c:pt>
                <c:pt idx="8">
                  <c:v>0.25600000000000001</c:v>
                </c:pt>
                <c:pt idx="9">
                  <c:v>0.28800000000000003</c:v>
                </c:pt>
                <c:pt idx="10">
                  <c:v>0.32000000000000006</c:v>
                </c:pt>
                <c:pt idx="11">
                  <c:v>0.35200000000000009</c:v>
                </c:pt>
                <c:pt idx="12">
                  <c:v>0.38400000000000012</c:v>
                </c:pt>
                <c:pt idx="13">
                  <c:v>0.41600000000000015</c:v>
                </c:pt>
                <c:pt idx="14">
                  <c:v>0.44800000000000018</c:v>
                </c:pt>
                <c:pt idx="15">
                  <c:v>0.4800000000000002</c:v>
                </c:pt>
                <c:pt idx="16">
                  <c:v>0.51200000000000023</c:v>
                </c:pt>
                <c:pt idx="17">
                  <c:v>0.54400000000000026</c:v>
                </c:pt>
                <c:pt idx="18">
                  <c:v>0.57600000000000029</c:v>
                </c:pt>
                <c:pt idx="19">
                  <c:v>0.60800000000000032</c:v>
                </c:pt>
                <c:pt idx="20">
                  <c:v>0.64000000000000035</c:v>
                </c:pt>
                <c:pt idx="21">
                  <c:v>0.67200000000000037</c:v>
                </c:pt>
                <c:pt idx="22">
                  <c:v>0.7040000000000004</c:v>
                </c:pt>
                <c:pt idx="23">
                  <c:v>0.73600000000000043</c:v>
                </c:pt>
                <c:pt idx="24">
                  <c:v>0.76800000000000046</c:v>
                </c:pt>
                <c:pt idx="25">
                  <c:v>0.80000000000000049</c:v>
                </c:pt>
                <c:pt idx="26">
                  <c:v>0.83200000000000052</c:v>
                </c:pt>
                <c:pt idx="27">
                  <c:v>0.86400000000000055</c:v>
                </c:pt>
                <c:pt idx="28">
                  <c:v>0.89600000000000057</c:v>
                </c:pt>
                <c:pt idx="29">
                  <c:v>0.9280000000000006</c:v>
                </c:pt>
                <c:pt idx="30">
                  <c:v>0.96000000000000063</c:v>
                </c:pt>
                <c:pt idx="31">
                  <c:v>0.99200000000000066</c:v>
                </c:pt>
                <c:pt idx="32">
                  <c:v>1.0240000000000007</c:v>
                </c:pt>
                <c:pt idx="33">
                  <c:v>1.0560000000000007</c:v>
                </c:pt>
                <c:pt idx="34">
                  <c:v>1.0880000000000007</c:v>
                </c:pt>
                <c:pt idx="35">
                  <c:v>1.1200000000000008</c:v>
                </c:pt>
                <c:pt idx="36">
                  <c:v>1.1520000000000008</c:v>
                </c:pt>
                <c:pt idx="37">
                  <c:v>1.1840000000000008</c:v>
                </c:pt>
                <c:pt idx="38">
                  <c:v>1.2160000000000009</c:v>
                </c:pt>
                <c:pt idx="39">
                  <c:v>1.2480000000000009</c:v>
                </c:pt>
                <c:pt idx="40">
                  <c:v>1.2800000000000009</c:v>
                </c:pt>
                <c:pt idx="41">
                  <c:v>1.3120000000000009</c:v>
                </c:pt>
                <c:pt idx="42">
                  <c:v>1.344000000000001</c:v>
                </c:pt>
                <c:pt idx="43">
                  <c:v>1.376000000000001</c:v>
                </c:pt>
                <c:pt idx="44">
                  <c:v>1.408000000000001</c:v>
                </c:pt>
                <c:pt idx="45">
                  <c:v>1.4400000000000011</c:v>
                </c:pt>
                <c:pt idx="46">
                  <c:v>1.4720000000000011</c:v>
                </c:pt>
                <c:pt idx="47">
                  <c:v>1.5040000000000011</c:v>
                </c:pt>
                <c:pt idx="48">
                  <c:v>1.5360000000000011</c:v>
                </c:pt>
                <c:pt idx="49">
                  <c:v>1.5680000000000012</c:v>
                </c:pt>
                <c:pt idx="50">
                  <c:v>1.6000000000000012</c:v>
                </c:pt>
                <c:pt idx="51">
                  <c:v>1.6320000000000012</c:v>
                </c:pt>
                <c:pt idx="52">
                  <c:v>1.6640000000000013</c:v>
                </c:pt>
                <c:pt idx="53">
                  <c:v>1.6960000000000013</c:v>
                </c:pt>
                <c:pt idx="54">
                  <c:v>1.7280000000000013</c:v>
                </c:pt>
                <c:pt idx="55">
                  <c:v>1.7600000000000013</c:v>
                </c:pt>
                <c:pt idx="56">
                  <c:v>1.7920000000000014</c:v>
                </c:pt>
                <c:pt idx="57">
                  <c:v>1.8240000000000014</c:v>
                </c:pt>
                <c:pt idx="58">
                  <c:v>1.8560000000000014</c:v>
                </c:pt>
                <c:pt idx="59">
                  <c:v>1.8880000000000015</c:v>
                </c:pt>
                <c:pt idx="60">
                  <c:v>1.9200000000000015</c:v>
                </c:pt>
                <c:pt idx="61">
                  <c:v>1.9520000000000015</c:v>
                </c:pt>
                <c:pt idx="62">
                  <c:v>1.9840000000000015</c:v>
                </c:pt>
                <c:pt idx="63">
                  <c:v>2.0160000000000013</c:v>
                </c:pt>
                <c:pt idx="64">
                  <c:v>2.0480000000000014</c:v>
                </c:pt>
                <c:pt idx="65">
                  <c:v>2.0800000000000014</c:v>
                </c:pt>
              </c:numCache>
            </c:numRef>
          </c:xVal>
          <c:yVal>
            <c:numRef>
              <c:f>'Mitsubishi EVO X COBB'!$G$56:$BT$56</c:f>
              <c:numCache>
                <c:formatCode>0.000</c:formatCode>
                <c:ptCount val="66"/>
                <c:pt idx="0">
                  <c:v>4.8355728225356109E-2</c:v>
                </c:pt>
                <c:pt idx="1">
                  <c:v>3.9423104169140216E-2</c:v>
                </c:pt>
                <c:pt idx="2">
                  <c:v>3.1505204138798405E-2</c:v>
                </c:pt>
                <c:pt idx="3">
                  <c:v>2.4547200823186448E-2</c:v>
                </c:pt>
                <c:pt idx="4">
                  <c:v>1.8494266911160094E-2</c:v>
                </c:pt>
                <c:pt idx="5">
                  <c:v>1.3291575091575115E-2</c:v>
                </c:pt>
                <c:pt idx="6">
                  <c:v>8.8842980532872762E-3</c:v>
                </c:pt>
                <c:pt idx="7">
                  <c:v>5.2176084851523266E-3</c:v>
                </c:pt>
                <c:pt idx="8">
                  <c:v>3.3545189504373685E-3</c:v>
                </c:pt>
                <c:pt idx="9">
                  <c:v>3.3545189504373685E-3</c:v>
                </c:pt>
                <c:pt idx="10">
                  <c:v>3.3545189504373685E-3</c:v>
                </c:pt>
                <c:pt idx="11">
                  <c:v>3.3545189504373685E-3</c:v>
                </c:pt>
                <c:pt idx="12">
                  <c:v>3.3545189504373685E-3</c:v>
                </c:pt>
                <c:pt idx="13">
                  <c:v>3.3545189504373685E-3</c:v>
                </c:pt>
                <c:pt idx="14">
                  <c:v>3.3545189504373685E-3</c:v>
                </c:pt>
                <c:pt idx="15">
                  <c:v>3.3545189504373685E-3</c:v>
                </c:pt>
                <c:pt idx="16">
                  <c:v>3.3545189504373685E-3</c:v>
                </c:pt>
                <c:pt idx="17">
                  <c:v>3.3545189504373685E-3</c:v>
                </c:pt>
                <c:pt idx="18">
                  <c:v>3.3545189504373685E-3</c:v>
                </c:pt>
                <c:pt idx="19">
                  <c:v>3.3545189504373685E-3</c:v>
                </c:pt>
                <c:pt idx="20">
                  <c:v>3.3545189504373685E-3</c:v>
                </c:pt>
                <c:pt idx="21">
                  <c:v>3.3545189504373685E-3</c:v>
                </c:pt>
                <c:pt idx="22">
                  <c:v>3.3545189504373685E-3</c:v>
                </c:pt>
                <c:pt idx="23">
                  <c:v>3.3545189504373685E-3</c:v>
                </c:pt>
                <c:pt idx="24">
                  <c:v>3.3545189504373685E-3</c:v>
                </c:pt>
                <c:pt idx="25">
                  <c:v>3.3545189504373685E-3</c:v>
                </c:pt>
                <c:pt idx="26">
                  <c:v>3.3418021978022239E-3</c:v>
                </c:pt>
                <c:pt idx="27">
                  <c:v>2.9731266924352129E-3</c:v>
                </c:pt>
                <c:pt idx="28">
                  <c:v>2.1936651231921622E-3</c:v>
                </c:pt>
                <c:pt idx="29">
                  <c:v>9.4859017892875985E-4</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numCache>
            </c:numRef>
          </c:yVal>
          <c:smooth val="1"/>
          <c:extLst>
            <c:ext xmlns:c16="http://schemas.microsoft.com/office/drawing/2014/chart" uri="{C3380CC4-5D6E-409C-BE32-E72D297353CC}">
              <c16:uniqueId val="{00000004-C580-49C0-BAB7-D8547AC4EB3E}"/>
            </c:ext>
          </c:extLst>
        </c:ser>
        <c:ser>
          <c:idx val="5"/>
          <c:order val="5"/>
          <c:tx>
            <c:strRef>
              <c:f>'Mitsubishi EVO X COBB'!$F$57</c:f>
              <c:strCache>
                <c:ptCount val="1"/>
                <c:pt idx="0">
                  <c:v>5.0</c:v>
                </c:pt>
              </c:strCache>
            </c:strRef>
          </c:tx>
          <c:marker>
            <c:symbol val="none"/>
          </c:marker>
          <c:xVal>
            <c:numRef>
              <c:f>'Mitsubishi EVO X COBB'!$G$51:$BT$51</c:f>
              <c:numCache>
                <c:formatCode>0.000</c:formatCode>
                <c:ptCount val="66"/>
                <c:pt idx="0">
                  <c:v>0</c:v>
                </c:pt>
                <c:pt idx="1">
                  <c:v>3.2000000000000001E-2</c:v>
                </c:pt>
                <c:pt idx="2">
                  <c:v>6.4000000000000001E-2</c:v>
                </c:pt>
                <c:pt idx="3">
                  <c:v>9.6000000000000002E-2</c:v>
                </c:pt>
                <c:pt idx="4">
                  <c:v>0.128</c:v>
                </c:pt>
                <c:pt idx="5">
                  <c:v>0.16</c:v>
                </c:pt>
                <c:pt idx="6">
                  <c:v>0.192</c:v>
                </c:pt>
                <c:pt idx="7">
                  <c:v>0.224</c:v>
                </c:pt>
                <c:pt idx="8">
                  <c:v>0.25600000000000001</c:v>
                </c:pt>
                <c:pt idx="9">
                  <c:v>0.28800000000000003</c:v>
                </c:pt>
                <c:pt idx="10">
                  <c:v>0.32000000000000006</c:v>
                </c:pt>
                <c:pt idx="11">
                  <c:v>0.35200000000000009</c:v>
                </c:pt>
                <c:pt idx="12">
                  <c:v>0.38400000000000012</c:v>
                </c:pt>
                <c:pt idx="13">
                  <c:v>0.41600000000000015</c:v>
                </c:pt>
                <c:pt idx="14">
                  <c:v>0.44800000000000018</c:v>
                </c:pt>
                <c:pt idx="15">
                  <c:v>0.4800000000000002</c:v>
                </c:pt>
                <c:pt idx="16">
                  <c:v>0.51200000000000023</c:v>
                </c:pt>
                <c:pt idx="17">
                  <c:v>0.54400000000000026</c:v>
                </c:pt>
                <c:pt idx="18">
                  <c:v>0.57600000000000029</c:v>
                </c:pt>
                <c:pt idx="19">
                  <c:v>0.60800000000000032</c:v>
                </c:pt>
                <c:pt idx="20">
                  <c:v>0.64000000000000035</c:v>
                </c:pt>
                <c:pt idx="21">
                  <c:v>0.67200000000000037</c:v>
                </c:pt>
                <c:pt idx="22">
                  <c:v>0.7040000000000004</c:v>
                </c:pt>
                <c:pt idx="23">
                  <c:v>0.73600000000000043</c:v>
                </c:pt>
                <c:pt idx="24">
                  <c:v>0.76800000000000046</c:v>
                </c:pt>
                <c:pt idx="25">
                  <c:v>0.80000000000000049</c:v>
                </c:pt>
                <c:pt idx="26">
                  <c:v>0.83200000000000052</c:v>
                </c:pt>
                <c:pt idx="27">
                  <c:v>0.86400000000000055</c:v>
                </c:pt>
                <c:pt idx="28">
                  <c:v>0.89600000000000057</c:v>
                </c:pt>
                <c:pt idx="29">
                  <c:v>0.9280000000000006</c:v>
                </c:pt>
                <c:pt idx="30">
                  <c:v>0.96000000000000063</c:v>
                </c:pt>
                <c:pt idx="31">
                  <c:v>0.99200000000000066</c:v>
                </c:pt>
                <c:pt idx="32">
                  <c:v>1.0240000000000007</c:v>
                </c:pt>
                <c:pt idx="33">
                  <c:v>1.0560000000000007</c:v>
                </c:pt>
                <c:pt idx="34">
                  <c:v>1.0880000000000007</c:v>
                </c:pt>
                <c:pt idx="35">
                  <c:v>1.1200000000000008</c:v>
                </c:pt>
                <c:pt idx="36">
                  <c:v>1.1520000000000008</c:v>
                </c:pt>
                <c:pt idx="37">
                  <c:v>1.1840000000000008</c:v>
                </c:pt>
                <c:pt idx="38">
                  <c:v>1.2160000000000009</c:v>
                </c:pt>
                <c:pt idx="39">
                  <c:v>1.2480000000000009</c:v>
                </c:pt>
                <c:pt idx="40">
                  <c:v>1.2800000000000009</c:v>
                </c:pt>
                <c:pt idx="41">
                  <c:v>1.3120000000000009</c:v>
                </c:pt>
                <c:pt idx="42">
                  <c:v>1.344000000000001</c:v>
                </c:pt>
                <c:pt idx="43">
                  <c:v>1.376000000000001</c:v>
                </c:pt>
                <c:pt idx="44">
                  <c:v>1.408000000000001</c:v>
                </c:pt>
                <c:pt idx="45">
                  <c:v>1.4400000000000011</c:v>
                </c:pt>
                <c:pt idx="46">
                  <c:v>1.4720000000000011</c:v>
                </c:pt>
                <c:pt idx="47">
                  <c:v>1.5040000000000011</c:v>
                </c:pt>
                <c:pt idx="48">
                  <c:v>1.5360000000000011</c:v>
                </c:pt>
                <c:pt idx="49">
                  <c:v>1.5680000000000012</c:v>
                </c:pt>
                <c:pt idx="50">
                  <c:v>1.6000000000000012</c:v>
                </c:pt>
                <c:pt idx="51">
                  <c:v>1.6320000000000012</c:v>
                </c:pt>
                <c:pt idx="52">
                  <c:v>1.6640000000000013</c:v>
                </c:pt>
                <c:pt idx="53">
                  <c:v>1.6960000000000013</c:v>
                </c:pt>
                <c:pt idx="54">
                  <c:v>1.7280000000000013</c:v>
                </c:pt>
                <c:pt idx="55">
                  <c:v>1.7600000000000013</c:v>
                </c:pt>
                <c:pt idx="56">
                  <c:v>1.7920000000000014</c:v>
                </c:pt>
                <c:pt idx="57">
                  <c:v>1.8240000000000014</c:v>
                </c:pt>
                <c:pt idx="58">
                  <c:v>1.8560000000000014</c:v>
                </c:pt>
                <c:pt idx="59">
                  <c:v>1.8880000000000015</c:v>
                </c:pt>
                <c:pt idx="60">
                  <c:v>1.9200000000000015</c:v>
                </c:pt>
                <c:pt idx="61">
                  <c:v>1.9520000000000015</c:v>
                </c:pt>
                <c:pt idx="62">
                  <c:v>1.9840000000000015</c:v>
                </c:pt>
                <c:pt idx="63">
                  <c:v>2.0160000000000013</c:v>
                </c:pt>
                <c:pt idx="64">
                  <c:v>2.0480000000000014</c:v>
                </c:pt>
                <c:pt idx="65">
                  <c:v>2.0800000000000014</c:v>
                </c:pt>
              </c:numCache>
            </c:numRef>
          </c:xVal>
          <c:yVal>
            <c:numRef>
              <c:f>'Mitsubishi EVO X COBB'!$G$57:$BT$57</c:f>
              <c:numCache>
                <c:formatCode>0.000</c:formatCode>
                <c:ptCount val="66"/>
                <c:pt idx="0">
                  <c:v>3.9137483564854495E-3</c:v>
                </c:pt>
                <c:pt idx="1">
                  <c:v>3.1709781055279237E-3</c:v>
                </c:pt>
                <c:pt idx="2">
                  <c:v>2.5139655862344919E-3</c:v>
                </c:pt>
                <c:pt idx="3">
                  <c:v>1.9380277825415859E-3</c:v>
                </c:pt>
                <c:pt idx="4">
                  <c:v>1.4384816783856377E-3</c:v>
                </c:pt>
                <c:pt idx="5">
                  <c:v>1.0106442577030791E-3</c:v>
                </c:pt>
                <c:pt idx="6">
                  <c:v>6.4983250443034074E-4</c:v>
                </c:pt>
                <c:pt idx="7">
                  <c:v>3.51363402503857E-4</c:v>
                </c:pt>
                <c:pt idx="8">
                  <c:v>3.0087463556850973E-4</c:v>
                </c:pt>
                <c:pt idx="9">
                  <c:v>3.0087463556850973E-4</c:v>
                </c:pt>
                <c:pt idx="10">
                  <c:v>3.0087463556850973E-4</c:v>
                </c:pt>
                <c:pt idx="11">
                  <c:v>3.0087463556850973E-4</c:v>
                </c:pt>
                <c:pt idx="12">
                  <c:v>3.0087463556850973E-4</c:v>
                </c:pt>
                <c:pt idx="13">
                  <c:v>3.0087463556850973E-4</c:v>
                </c:pt>
                <c:pt idx="14">
                  <c:v>3.0087463556850973E-4</c:v>
                </c:pt>
                <c:pt idx="15">
                  <c:v>3.0087463556850973E-4</c:v>
                </c:pt>
                <c:pt idx="16">
                  <c:v>3.0087463556850973E-4</c:v>
                </c:pt>
                <c:pt idx="17">
                  <c:v>3.0087463556850973E-4</c:v>
                </c:pt>
                <c:pt idx="18">
                  <c:v>3.0087463556850973E-4</c:v>
                </c:pt>
                <c:pt idx="19">
                  <c:v>3.0087463556850973E-4</c:v>
                </c:pt>
                <c:pt idx="20">
                  <c:v>3.0087463556850973E-4</c:v>
                </c:pt>
                <c:pt idx="21">
                  <c:v>3.0087463556850973E-4</c:v>
                </c:pt>
                <c:pt idx="22">
                  <c:v>3.0087463556850973E-4</c:v>
                </c:pt>
                <c:pt idx="23">
                  <c:v>3.0087463556850973E-4</c:v>
                </c:pt>
                <c:pt idx="24">
                  <c:v>3.0087463556850973E-4</c:v>
                </c:pt>
                <c:pt idx="25">
                  <c:v>3.0087463556850973E-4</c:v>
                </c:pt>
                <c:pt idx="26">
                  <c:v>2.9714285714284912E-4</c:v>
                </c:pt>
                <c:pt idx="27">
                  <c:v>2.6209340879208756E-4</c:v>
                </c:pt>
                <c:pt idx="28">
                  <c:v>1.9104327445263174E-4</c:v>
                </c:pt>
                <c:pt idx="29">
                  <c:v>7.9309438060933511E-5</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numCache>
            </c:numRef>
          </c:yVal>
          <c:smooth val="1"/>
          <c:extLst>
            <c:ext xmlns:c16="http://schemas.microsoft.com/office/drawing/2014/chart" uri="{C3380CC4-5D6E-409C-BE32-E72D297353CC}">
              <c16:uniqueId val="{00000005-C580-49C0-BAB7-D8547AC4EB3E}"/>
            </c:ext>
          </c:extLst>
        </c:ser>
        <c:ser>
          <c:idx val="6"/>
          <c:order val="6"/>
          <c:tx>
            <c:strRef>
              <c:f>'Mitsubishi EVO X COBB'!$F$58</c:f>
              <c:strCache>
                <c:ptCount val="1"/>
                <c:pt idx="0">
                  <c:v>5.5</c:v>
                </c:pt>
              </c:strCache>
            </c:strRef>
          </c:tx>
          <c:marker>
            <c:symbol val="none"/>
          </c:marker>
          <c:xVal>
            <c:numRef>
              <c:f>'Mitsubishi EVO X COBB'!$G$51:$BT$51</c:f>
              <c:numCache>
                <c:formatCode>0.000</c:formatCode>
                <c:ptCount val="66"/>
                <c:pt idx="0">
                  <c:v>0</c:v>
                </c:pt>
                <c:pt idx="1">
                  <c:v>3.2000000000000001E-2</c:v>
                </c:pt>
                <c:pt idx="2">
                  <c:v>6.4000000000000001E-2</c:v>
                </c:pt>
                <c:pt idx="3">
                  <c:v>9.6000000000000002E-2</c:v>
                </c:pt>
                <c:pt idx="4">
                  <c:v>0.128</c:v>
                </c:pt>
                <c:pt idx="5">
                  <c:v>0.16</c:v>
                </c:pt>
                <c:pt idx="6">
                  <c:v>0.192</c:v>
                </c:pt>
                <c:pt idx="7">
                  <c:v>0.224</c:v>
                </c:pt>
                <c:pt idx="8">
                  <c:v>0.25600000000000001</c:v>
                </c:pt>
                <c:pt idx="9">
                  <c:v>0.28800000000000003</c:v>
                </c:pt>
                <c:pt idx="10">
                  <c:v>0.32000000000000006</c:v>
                </c:pt>
                <c:pt idx="11">
                  <c:v>0.35200000000000009</c:v>
                </c:pt>
                <c:pt idx="12">
                  <c:v>0.38400000000000012</c:v>
                </c:pt>
                <c:pt idx="13">
                  <c:v>0.41600000000000015</c:v>
                </c:pt>
                <c:pt idx="14">
                  <c:v>0.44800000000000018</c:v>
                </c:pt>
                <c:pt idx="15">
                  <c:v>0.4800000000000002</c:v>
                </c:pt>
                <c:pt idx="16">
                  <c:v>0.51200000000000023</c:v>
                </c:pt>
                <c:pt idx="17">
                  <c:v>0.54400000000000026</c:v>
                </c:pt>
                <c:pt idx="18">
                  <c:v>0.57600000000000029</c:v>
                </c:pt>
                <c:pt idx="19">
                  <c:v>0.60800000000000032</c:v>
                </c:pt>
                <c:pt idx="20">
                  <c:v>0.64000000000000035</c:v>
                </c:pt>
                <c:pt idx="21">
                  <c:v>0.67200000000000037</c:v>
                </c:pt>
                <c:pt idx="22">
                  <c:v>0.7040000000000004</c:v>
                </c:pt>
                <c:pt idx="23">
                  <c:v>0.73600000000000043</c:v>
                </c:pt>
                <c:pt idx="24">
                  <c:v>0.76800000000000046</c:v>
                </c:pt>
                <c:pt idx="25">
                  <c:v>0.80000000000000049</c:v>
                </c:pt>
                <c:pt idx="26">
                  <c:v>0.83200000000000052</c:v>
                </c:pt>
                <c:pt idx="27">
                  <c:v>0.86400000000000055</c:v>
                </c:pt>
                <c:pt idx="28">
                  <c:v>0.89600000000000057</c:v>
                </c:pt>
                <c:pt idx="29">
                  <c:v>0.9280000000000006</c:v>
                </c:pt>
                <c:pt idx="30">
                  <c:v>0.96000000000000063</c:v>
                </c:pt>
                <c:pt idx="31">
                  <c:v>0.99200000000000066</c:v>
                </c:pt>
                <c:pt idx="32">
                  <c:v>1.0240000000000007</c:v>
                </c:pt>
                <c:pt idx="33">
                  <c:v>1.0560000000000007</c:v>
                </c:pt>
                <c:pt idx="34">
                  <c:v>1.0880000000000007</c:v>
                </c:pt>
                <c:pt idx="35">
                  <c:v>1.1200000000000008</c:v>
                </c:pt>
                <c:pt idx="36">
                  <c:v>1.1520000000000008</c:v>
                </c:pt>
                <c:pt idx="37">
                  <c:v>1.1840000000000008</c:v>
                </c:pt>
                <c:pt idx="38">
                  <c:v>1.2160000000000009</c:v>
                </c:pt>
                <c:pt idx="39">
                  <c:v>1.2480000000000009</c:v>
                </c:pt>
                <c:pt idx="40">
                  <c:v>1.2800000000000009</c:v>
                </c:pt>
                <c:pt idx="41">
                  <c:v>1.3120000000000009</c:v>
                </c:pt>
                <c:pt idx="42">
                  <c:v>1.344000000000001</c:v>
                </c:pt>
                <c:pt idx="43">
                  <c:v>1.376000000000001</c:v>
                </c:pt>
                <c:pt idx="44">
                  <c:v>1.408000000000001</c:v>
                </c:pt>
                <c:pt idx="45">
                  <c:v>1.4400000000000011</c:v>
                </c:pt>
                <c:pt idx="46">
                  <c:v>1.4720000000000011</c:v>
                </c:pt>
                <c:pt idx="47">
                  <c:v>1.5040000000000011</c:v>
                </c:pt>
                <c:pt idx="48">
                  <c:v>1.5360000000000011</c:v>
                </c:pt>
                <c:pt idx="49">
                  <c:v>1.5680000000000012</c:v>
                </c:pt>
                <c:pt idx="50">
                  <c:v>1.6000000000000012</c:v>
                </c:pt>
                <c:pt idx="51">
                  <c:v>1.6320000000000012</c:v>
                </c:pt>
                <c:pt idx="52">
                  <c:v>1.6640000000000013</c:v>
                </c:pt>
                <c:pt idx="53">
                  <c:v>1.6960000000000013</c:v>
                </c:pt>
                <c:pt idx="54">
                  <c:v>1.7280000000000013</c:v>
                </c:pt>
                <c:pt idx="55">
                  <c:v>1.7600000000000013</c:v>
                </c:pt>
                <c:pt idx="56">
                  <c:v>1.7920000000000014</c:v>
                </c:pt>
                <c:pt idx="57">
                  <c:v>1.8240000000000014</c:v>
                </c:pt>
                <c:pt idx="58">
                  <c:v>1.8560000000000014</c:v>
                </c:pt>
                <c:pt idx="59">
                  <c:v>1.8880000000000015</c:v>
                </c:pt>
                <c:pt idx="60">
                  <c:v>1.9200000000000015</c:v>
                </c:pt>
                <c:pt idx="61">
                  <c:v>1.9520000000000015</c:v>
                </c:pt>
                <c:pt idx="62">
                  <c:v>1.9840000000000015</c:v>
                </c:pt>
                <c:pt idx="63">
                  <c:v>2.0160000000000013</c:v>
                </c:pt>
                <c:pt idx="64">
                  <c:v>2.0480000000000014</c:v>
                </c:pt>
                <c:pt idx="65">
                  <c:v>2.0800000000000014</c:v>
                </c:pt>
              </c:numCache>
            </c:numRef>
          </c:xVal>
          <c:yVal>
            <c:numRef>
              <c:f>'Mitsubishi EVO X COBB'!$G$58:$BT$58</c:f>
              <c:numCache>
                <c:formatCode>0.000</c:formatCode>
                <c:ptCount val="6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numCache>
            </c:numRef>
          </c:yVal>
          <c:smooth val="1"/>
          <c:extLst>
            <c:ext xmlns:c16="http://schemas.microsoft.com/office/drawing/2014/chart" uri="{C3380CC4-5D6E-409C-BE32-E72D297353CC}">
              <c16:uniqueId val="{00000006-C580-49C0-BAB7-D8547AC4EB3E}"/>
            </c:ext>
          </c:extLst>
        </c:ser>
        <c:ser>
          <c:idx val="8"/>
          <c:order val="7"/>
          <c:tx>
            <c:strRef>
              <c:f>'Mitsubishi EVO X COBB'!$F$59</c:f>
              <c:strCache>
                <c:ptCount val="1"/>
                <c:pt idx="0">
                  <c:v>6.0</c:v>
                </c:pt>
              </c:strCache>
            </c:strRef>
          </c:tx>
          <c:marker>
            <c:symbol val="none"/>
          </c:marker>
          <c:xVal>
            <c:numRef>
              <c:f>'Mitsubishi EVO X COBB'!$G$51:$BT$51</c:f>
              <c:numCache>
                <c:formatCode>0.000</c:formatCode>
                <c:ptCount val="66"/>
                <c:pt idx="0">
                  <c:v>0</c:v>
                </c:pt>
                <c:pt idx="1">
                  <c:v>3.2000000000000001E-2</c:v>
                </c:pt>
                <c:pt idx="2">
                  <c:v>6.4000000000000001E-2</c:v>
                </c:pt>
                <c:pt idx="3">
                  <c:v>9.6000000000000002E-2</c:v>
                </c:pt>
                <c:pt idx="4">
                  <c:v>0.128</c:v>
                </c:pt>
                <c:pt idx="5">
                  <c:v>0.16</c:v>
                </c:pt>
                <c:pt idx="6">
                  <c:v>0.192</c:v>
                </c:pt>
                <c:pt idx="7">
                  <c:v>0.224</c:v>
                </c:pt>
                <c:pt idx="8">
                  <c:v>0.25600000000000001</c:v>
                </c:pt>
                <c:pt idx="9">
                  <c:v>0.28800000000000003</c:v>
                </c:pt>
                <c:pt idx="10">
                  <c:v>0.32000000000000006</c:v>
                </c:pt>
                <c:pt idx="11">
                  <c:v>0.35200000000000009</c:v>
                </c:pt>
                <c:pt idx="12">
                  <c:v>0.38400000000000012</c:v>
                </c:pt>
                <c:pt idx="13">
                  <c:v>0.41600000000000015</c:v>
                </c:pt>
                <c:pt idx="14">
                  <c:v>0.44800000000000018</c:v>
                </c:pt>
                <c:pt idx="15">
                  <c:v>0.4800000000000002</c:v>
                </c:pt>
                <c:pt idx="16">
                  <c:v>0.51200000000000023</c:v>
                </c:pt>
                <c:pt idx="17">
                  <c:v>0.54400000000000026</c:v>
                </c:pt>
                <c:pt idx="18">
                  <c:v>0.57600000000000029</c:v>
                </c:pt>
                <c:pt idx="19">
                  <c:v>0.60800000000000032</c:v>
                </c:pt>
                <c:pt idx="20">
                  <c:v>0.64000000000000035</c:v>
                </c:pt>
                <c:pt idx="21">
                  <c:v>0.67200000000000037</c:v>
                </c:pt>
                <c:pt idx="22">
                  <c:v>0.7040000000000004</c:v>
                </c:pt>
                <c:pt idx="23">
                  <c:v>0.73600000000000043</c:v>
                </c:pt>
                <c:pt idx="24">
                  <c:v>0.76800000000000046</c:v>
                </c:pt>
                <c:pt idx="25">
                  <c:v>0.80000000000000049</c:v>
                </c:pt>
                <c:pt idx="26">
                  <c:v>0.83200000000000052</c:v>
                </c:pt>
                <c:pt idx="27">
                  <c:v>0.86400000000000055</c:v>
                </c:pt>
                <c:pt idx="28">
                  <c:v>0.89600000000000057</c:v>
                </c:pt>
                <c:pt idx="29">
                  <c:v>0.9280000000000006</c:v>
                </c:pt>
                <c:pt idx="30">
                  <c:v>0.96000000000000063</c:v>
                </c:pt>
                <c:pt idx="31">
                  <c:v>0.99200000000000066</c:v>
                </c:pt>
                <c:pt idx="32">
                  <c:v>1.0240000000000007</c:v>
                </c:pt>
                <c:pt idx="33">
                  <c:v>1.0560000000000007</c:v>
                </c:pt>
                <c:pt idx="34">
                  <c:v>1.0880000000000007</c:v>
                </c:pt>
                <c:pt idx="35">
                  <c:v>1.1200000000000008</c:v>
                </c:pt>
                <c:pt idx="36">
                  <c:v>1.1520000000000008</c:v>
                </c:pt>
                <c:pt idx="37">
                  <c:v>1.1840000000000008</c:v>
                </c:pt>
                <c:pt idx="38">
                  <c:v>1.2160000000000009</c:v>
                </c:pt>
                <c:pt idx="39">
                  <c:v>1.2480000000000009</c:v>
                </c:pt>
                <c:pt idx="40">
                  <c:v>1.2800000000000009</c:v>
                </c:pt>
                <c:pt idx="41">
                  <c:v>1.3120000000000009</c:v>
                </c:pt>
                <c:pt idx="42">
                  <c:v>1.344000000000001</c:v>
                </c:pt>
                <c:pt idx="43">
                  <c:v>1.376000000000001</c:v>
                </c:pt>
                <c:pt idx="44">
                  <c:v>1.408000000000001</c:v>
                </c:pt>
                <c:pt idx="45">
                  <c:v>1.4400000000000011</c:v>
                </c:pt>
                <c:pt idx="46">
                  <c:v>1.4720000000000011</c:v>
                </c:pt>
                <c:pt idx="47">
                  <c:v>1.5040000000000011</c:v>
                </c:pt>
                <c:pt idx="48">
                  <c:v>1.5360000000000011</c:v>
                </c:pt>
                <c:pt idx="49">
                  <c:v>1.5680000000000012</c:v>
                </c:pt>
                <c:pt idx="50">
                  <c:v>1.6000000000000012</c:v>
                </c:pt>
                <c:pt idx="51">
                  <c:v>1.6320000000000012</c:v>
                </c:pt>
                <c:pt idx="52">
                  <c:v>1.6640000000000013</c:v>
                </c:pt>
                <c:pt idx="53">
                  <c:v>1.6960000000000013</c:v>
                </c:pt>
                <c:pt idx="54">
                  <c:v>1.7280000000000013</c:v>
                </c:pt>
                <c:pt idx="55">
                  <c:v>1.7600000000000013</c:v>
                </c:pt>
                <c:pt idx="56">
                  <c:v>1.7920000000000014</c:v>
                </c:pt>
                <c:pt idx="57">
                  <c:v>1.8240000000000014</c:v>
                </c:pt>
                <c:pt idx="58">
                  <c:v>1.8560000000000014</c:v>
                </c:pt>
                <c:pt idx="59">
                  <c:v>1.8880000000000015</c:v>
                </c:pt>
                <c:pt idx="60">
                  <c:v>1.9200000000000015</c:v>
                </c:pt>
                <c:pt idx="61">
                  <c:v>1.9520000000000015</c:v>
                </c:pt>
                <c:pt idx="62">
                  <c:v>1.9840000000000015</c:v>
                </c:pt>
                <c:pt idx="63">
                  <c:v>2.0160000000000013</c:v>
                </c:pt>
                <c:pt idx="64">
                  <c:v>2.0480000000000014</c:v>
                </c:pt>
                <c:pt idx="65">
                  <c:v>2.0800000000000014</c:v>
                </c:pt>
              </c:numCache>
            </c:numRef>
          </c:xVal>
          <c:yVal>
            <c:numRef>
              <c:f>'Mitsubishi EVO X COBB'!$G$59:$BT$59</c:f>
              <c:numCache>
                <c:formatCode>0.000</c:formatCode>
                <c:ptCount val="66"/>
                <c:pt idx="0">
                  <c:v>2.9353112673640866E-2</c:v>
                </c:pt>
                <c:pt idx="1">
                  <c:v>2.3782335791459421E-2</c:v>
                </c:pt>
                <c:pt idx="2">
                  <c:v>1.8854741896758686E-2</c:v>
                </c:pt>
                <c:pt idx="3">
                  <c:v>1.4535208369061895E-2</c:v>
                </c:pt>
                <c:pt idx="4">
                  <c:v>1.078861258789228E-2</c:v>
                </c:pt>
                <c:pt idx="5">
                  <c:v>7.5798319327730901E-3</c:v>
                </c:pt>
                <c:pt idx="6">
                  <c:v>4.8737437832275625E-3</c:v>
                </c:pt>
                <c:pt idx="7">
                  <c:v>2.6352255187789206E-3</c:v>
                </c:pt>
                <c:pt idx="8">
                  <c:v>2.2565597667638659E-3</c:v>
                </c:pt>
                <c:pt idx="9">
                  <c:v>2.2565597667638659E-3</c:v>
                </c:pt>
                <c:pt idx="10">
                  <c:v>2.2565597667638659E-3</c:v>
                </c:pt>
                <c:pt idx="11">
                  <c:v>2.2565597667638659E-3</c:v>
                </c:pt>
                <c:pt idx="12">
                  <c:v>2.2565597667638659E-3</c:v>
                </c:pt>
                <c:pt idx="13">
                  <c:v>2.2565597667638659E-3</c:v>
                </c:pt>
                <c:pt idx="14">
                  <c:v>2.2565597667638659E-3</c:v>
                </c:pt>
                <c:pt idx="15">
                  <c:v>2.2565597667638659E-3</c:v>
                </c:pt>
                <c:pt idx="16">
                  <c:v>2.2565597667638659E-3</c:v>
                </c:pt>
                <c:pt idx="17">
                  <c:v>2.2565597667638659E-3</c:v>
                </c:pt>
                <c:pt idx="18">
                  <c:v>2.2565597667638659E-3</c:v>
                </c:pt>
                <c:pt idx="19">
                  <c:v>2.2565597667638659E-3</c:v>
                </c:pt>
                <c:pt idx="20">
                  <c:v>2.2565597667638659E-3</c:v>
                </c:pt>
                <c:pt idx="21">
                  <c:v>2.2565597667638659E-3</c:v>
                </c:pt>
                <c:pt idx="22">
                  <c:v>2.2565597667638659E-3</c:v>
                </c:pt>
                <c:pt idx="23">
                  <c:v>2.2565597667638659E-3</c:v>
                </c:pt>
                <c:pt idx="24">
                  <c:v>2.2565597667638659E-3</c:v>
                </c:pt>
                <c:pt idx="25">
                  <c:v>2.2565597667638659E-3</c:v>
                </c:pt>
                <c:pt idx="26">
                  <c:v>2.2285714285713992E-3</c:v>
                </c:pt>
                <c:pt idx="27">
                  <c:v>1.9657005659406562E-3</c:v>
                </c:pt>
                <c:pt idx="28">
                  <c:v>1.4328245583948157E-3</c:v>
                </c:pt>
                <c:pt idx="29">
                  <c:v>5.9482078545704253E-4</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numCache>
            </c:numRef>
          </c:yVal>
          <c:smooth val="1"/>
          <c:extLst>
            <c:ext xmlns:c16="http://schemas.microsoft.com/office/drawing/2014/chart" uri="{C3380CC4-5D6E-409C-BE32-E72D297353CC}">
              <c16:uniqueId val="{00000007-C580-49C0-BAB7-D8547AC4EB3E}"/>
            </c:ext>
          </c:extLst>
        </c:ser>
        <c:dLbls>
          <c:showLegendKey val="0"/>
          <c:showVal val="0"/>
          <c:showCatName val="0"/>
          <c:showSerName val="0"/>
          <c:showPercent val="0"/>
          <c:showBubbleSize val="0"/>
        </c:dLbls>
        <c:axId val="184246272"/>
        <c:axId val="184248192"/>
      </c:scatterChart>
      <c:valAx>
        <c:axId val="184246272"/>
        <c:scaling>
          <c:orientation val="minMax"/>
          <c:max val="2"/>
        </c:scaling>
        <c:delete val="0"/>
        <c:axPos val="b"/>
        <c:majorGridlines/>
        <c:title>
          <c:tx>
            <c:rich>
              <a:bodyPr/>
              <a:lstStyle/>
              <a:p>
                <a:pPr marL="0" marR="0" indent="0" algn="ctr" defTabSz="914400" rtl="0" eaLnBrk="1" fontAlgn="auto" latinLnBrk="0" hangingPunct="1">
                  <a:lnSpc>
                    <a:spcPct val="100000"/>
                  </a:lnSpc>
                  <a:spcBef>
                    <a:spcPts val="0"/>
                  </a:spcBef>
                  <a:spcAft>
                    <a:spcPts val="0"/>
                  </a:spcAft>
                  <a:buClrTx/>
                  <a:buSzTx/>
                  <a:buFontTx/>
                  <a:buNone/>
                  <a:tabLst/>
                  <a:defRPr sz="1000" b="1" i="0" u="none" strike="noStrike" kern="1200" baseline="0">
                    <a:solidFill>
                      <a:sysClr val="windowText" lastClr="000000"/>
                    </a:solidFill>
                    <a:latin typeface="+mn-lt"/>
                    <a:ea typeface="+mn-ea"/>
                    <a:cs typeface="+mn-cs"/>
                  </a:defRPr>
                </a:pPr>
                <a:r>
                  <a:rPr lang="en-GB" sz="1000" b="1" i="0" baseline="0"/>
                  <a:t>Effective Pulse WIdth (mS)</a:t>
                </a:r>
              </a:p>
            </c:rich>
          </c:tx>
          <c:overlay val="0"/>
        </c:title>
        <c:numFmt formatCode="0.0" sourceLinked="0"/>
        <c:majorTickMark val="out"/>
        <c:minorTickMark val="none"/>
        <c:tickLblPos val="nextTo"/>
        <c:crossAx val="184248192"/>
        <c:crosses val="autoZero"/>
        <c:crossBetween val="midCat"/>
        <c:majorUnit val="0.2"/>
      </c:valAx>
      <c:valAx>
        <c:axId val="184248192"/>
        <c:scaling>
          <c:orientation val="minMax"/>
          <c:min val="0"/>
        </c:scaling>
        <c:delete val="0"/>
        <c:axPos val="l"/>
        <c:majorGridlines/>
        <c:title>
          <c:tx>
            <c:rich>
              <a:bodyPr rot="-5400000" vert="horz"/>
              <a:lstStyle/>
              <a:p>
                <a:pPr>
                  <a:defRPr/>
                </a:pPr>
                <a:r>
                  <a:rPr lang="en-GB"/>
                  <a:t>Adder (mS)</a:t>
                </a:r>
              </a:p>
            </c:rich>
          </c:tx>
          <c:overlay val="0"/>
        </c:title>
        <c:numFmt formatCode="0.000" sourceLinked="1"/>
        <c:majorTickMark val="out"/>
        <c:minorTickMark val="none"/>
        <c:tickLblPos val="nextTo"/>
        <c:crossAx val="184246272"/>
        <c:crosses val="autoZero"/>
        <c:crossBetween val="midCat"/>
      </c:valAx>
    </c:plotArea>
    <c:legend>
      <c:legendPos val="r"/>
      <c:overlay val="0"/>
    </c:legend>
    <c:plotVisOnly val="1"/>
    <c:dispBlanksAs val="gap"/>
    <c:showDLblsOverMax val="0"/>
  </c:chart>
  <c:printSettings>
    <c:headerFooter/>
    <c:pageMargins b="0.750000000000006" l="0.70000000000000062" r="0.70000000000000062" t="0.75000000000000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a:t>Short Pulse ADDER</a:t>
            </a:r>
          </a:p>
        </c:rich>
      </c:tx>
      <c:overlay val="1"/>
    </c:title>
    <c:autoTitleDeleted val="0"/>
    <c:plotArea>
      <c:layout>
        <c:manualLayout>
          <c:layoutTarget val="inner"/>
          <c:xMode val="edge"/>
          <c:yMode val="edge"/>
          <c:x val="9.6735348201235999E-2"/>
          <c:y val="0.10729136307003673"/>
          <c:w val="0.78276376381095658"/>
          <c:h val="0.76517945114218355"/>
        </c:manualLayout>
      </c:layout>
      <c:scatterChart>
        <c:scatterStyle val="lineMarker"/>
        <c:varyColors val="0"/>
        <c:ser>
          <c:idx val="0"/>
          <c:order val="0"/>
          <c:tx>
            <c:strRef>
              <c:f>'Generic ECU'!$F$52</c:f>
              <c:strCache>
                <c:ptCount val="1"/>
                <c:pt idx="0">
                  <c:v>2.5</c:v>
                </c:pt>
              </c:strCache>
            </c:strRef>
          </c:tx>
          <c:marker>
            <c:symbol val="none"/>
          </c:marker>
          <c:xVal>
            <c:numRef>
              <c:f>'Generic ECU'!$G$51:$V$51</c:f>
              <c:numCache>
                <c:formatCode>0.000</c:formatCode>
                <c:ptCount val="16"/>
                <c:pt idx="0">
                  <c:v>0.02</c:v>
                </c:pt>
                <c:pt idx="1">
                  <c:v>0.09</c:v>
                </c:pt>
                <c:pt idx="2">
                  <c:v>0.16</c:v>
                </c:pt>
                <c:pt idx="3">
                  <c:v>0.23</c:v>
                </c:pt>
                <c:pt idx="4">
                  <c:v>0.3</c:v>
                </c:pt>
                <c:pt idx="5">
                  <c:v>0.37</c:v>
                </c:pt>
                <c:pt idx="6">
                  <c:v>0.44</c:v>
                </c:pt>
                <c:pt idx="7">
                  <c:v>0.51</c:v>
                </c:pt>
                <c:pt idx="8">
                  <c:v>0.57999999999999996</c:v>
                </c:pt>
                <c:pt idx="9">
                  <c:v>0.65</c:v>
                </c:pt>
                <c:pt idx="10">
                  <c:v>0.72</c:v>
                </c:pt>
                <c:pt idx="11">
                  <c:v>0.79</c:v>
                </c:pt>
                <c:pt idx="12">
                  <c:v>0.86</c:v>
                </c:pt>
                <c:pt idx="13">
                  <c:v>0.93</c:v>
                </c:pt>
                <c:pt idx="14">
                  <c:v>1</c:v>
                </c:pt>
                <c:pt idx="15">
                  <c:v>2</c:v>
                </c:pt>
              </c:numCache>
            </c:numRef>
          </c:xVal>
          <c:yVal>
            <c:numRef>
              <c:f>'Generic ECU'!$G$52:$V$52</c:f>
              <c:numCache>
                <c:formatCode>0.000</c:formatCode>
                <c:ptCount val="16"/>
                <c:pt idx="0">
                  <c:v>3.9901960784313739E-2</c:v>
                </c:pt>
                <c:pt idx="1">
                  <c:v>2.4391456582633073E-2</c:v>
                </c:pt>
                <c:pt idx="2">
                  <c:v>1.2862852833441088E-2</c:v>
                </c:pt>
                <c:pt idx="3">
                  <c:v>4.7984270631329651E-3</c:v>
                </c:pt>
                <c:pt idx="4">
                  <c:v>2.8667313079078077E-3</c:v>
                </c:pt>
                <c:pt idx="5">
                  <c:v>2.8667313079078077E-3</c:v>
                </c:pt>
                <c:pt idx="6">
                  <c:v>2.8667313079078077E-3</c:v>
                </c:pt>
                <c:pt idx="7">
                  <c:v>2.8667313079078077E-3</c:v>
                </c:pt>
                <c:pt idx="8">
                  <c:v>2.8667313079078077E-3</c:v>
                </c:pt>
                <c:pt idx="9">
                  <c:v>2.8667313079078077E-3</c:v>
                </c:pt>
                <c:pt idx="10">
                  <c:v>2.8667313079078077E-3</c:v>
                </c:pt>
                <c:pt idx="11">
                  <c:v>2.8667313079078077E-3</c:v>
                </c:pt>
                <c:pt idx="12">
                  <c:v>2.6823960353371951E-3</c:v>
                </c:pt>
                <c:pt idx="13">
                  <c:v>7.8501400560225532E-4</c:v>
                </c:pt>
                <c:pt idx="14">
                  <c:v>0</c:v>
                </c:pt>
                <c:pt idx="15">
                  <c:v>0</c:v>
                </c:pt>
              </c:numCache>
            </c:numRef>
          </c:yVal>
          <c:smooth val="0"/>
          <c:extLst>
            <c:ext xmlns:c16="http://schemas.microsoft.com/office/drawing/2014/chart" uri="{C3380CC4-5D6E-409C-BE32-E72D297353CC}">
              <c16:uniqueId val="{00000000-39E8-4999-B363-1DF981502C8D}"/>
            </c:ext>
          </c:extLst>
        </c:ser>
        <c:ser>
          <c:idx val="1"/>
          <c:order val="1"/>
          <c:tx>
            <c:strRef>
              <c:f>'Generic ECU'!$F$53</c:f>
              <c:strCache>
                <c:ptCount val="1"/>
                <c:pt idx="0">
                  <c:v>3.0</c:v>
                </c:pt>
              </c:strCache>
            </c:strRef>
          </c:tx>
          <c:marker>
            <c:symbol val="none"/>
          </c:marker>
          <c:xVal>
            <c:numRef>
              <c:f>'Generic ECU'!$G$51:$V$51</c:f>
              <c:numCache>
                <c:formatCode>0.000</c:formatCode>
                <c:ptCount val="16"/>
                <c:pt idx="0">
                  <c:v>0.02</c:v>
                </c:pt>
                <c:pt idx="1">
                  <c:v>0.09</c:v>
                </c:pt>
                <c:pt idx="2">
                  <c:v>0.16</c:v>
                </c:pt>
                <c:pt idx="3">
                  <c:v>0.23</c:v>
                </c:pt>
                <c:pt idx="4">
                  <c:v>0.3</c:v>
                </c:pt>
                <c:pt idx="5">
                  <c:v>0.37</c:v>
                </c:pt>
                <c:pt idx="6">
                  <c:v>0.44</c:v>
                </c:pt>
                <c:pt idx="7">
                  <c:v>0.51</c:v>
                </c:pt>
                <c:pt idx="8">
                  <c:v>0.57999999999999996</c:v>
                </c:pt>
                <c:pt idx="9">
                  <c:v>0.65</c:v>
                </c:pt>
                <c:pt idx="10">
                  <c:v>0.72</c:v>
                </c:pt>
                <c:pt idx="11">
                  <c:v>0.79</c:v>
                </c:pt>
                <c:pt idx="12">
                  <c:v>0.86</c:v>
                </c:pt>
                <c:pt idx="13">
                  <c:v>0.93</c:v>
                </c:pt>
                <c:pt idx="14">
                  <c:v>1</c:v>
                </c:pt>
                <c:pt idx="15">
                  <c:v>2</c:v>
                </c:pt>
              </c:numCache>
            </c:numRef>
          </c:xVal>
          <c:yVal>
            <c:numRef>
              <c:f>'Generic ECU'!$G$53:$V$53</c:f>
              <c:numCache>
                <c:formatCode>0.000</c:formatCode>
                <c:ptCount val="16"/>
                <c:pt idx="0">
                  <c:v>6.1943790849673178E-2</c:v>
                </c:pt>
                <c:pt idx="1">
                  <c:v>3.9265919701213799E-2</c:v>
                </c:pt>
                <c:pt idx="2">
                  <c:v>2.2174560080442419E-2</c:v>
                </c:pt>
                <c:pt idx="3">
                  <c:v>9.964332399626491E-3</c:v>
                </c:pt>
                <c:pt idx="4">
                  <c:v>3.3577102635926892E-3</c:v>
                </c:pt>
                <c:pt idx="5">
                  <c:v>3.3577102635926892E-3</c:v>
                </c:pt>
                <c:pt idx="6">
                  <c:v>3.3577102635926892E-3</c:v>
                </c:pt>
                <c:pt idx="7">
                  <c:v>3.3577102635926892E-3</c:v>
                </c:pt>
                <c:pt idx="8">
                  <c:v>3.3577102635926892E-3</c:v>
                </c:pt>
                <c:pt idx="9">
                  <c:v>3.3577102635926892E-3</c:v>
                </c:pt>
                <c:pt idx="10">
                  <c:v>3.3577102635926892E-3</c:v>
                </c:pt>
                <c:pt idx="11">
                  <c:v>3.3577102635926892E-3</c:v>
                </c:pt>
                <c:pt idx="12">
                  <c:v>3.3355885944120756E-3</c:v>
                </c:pt>
                <c:pt idx="13">
                  <c:v>1.1408029878618442E-3</c:v>
                </c:pt>
                <c:pt idx="14">
                  <c:v>0</c:v>
                </c:pt>
                <c:pt idx="15">
                  <c:v>0</c:v>
                </c:pt>
              </c:numCache>
            </c:numRef>
          </c:yVal>
          <c:smooth val="0"/>
          <c:extLst>
            <c:ext xmlns:c16="http://schemas.microsoft.com/office/drawing/2014/chart" uri="{C3380CC4-5D6E-409C-BE32-E72D297353CC}">
              <c16:uniqueId val="{00000001-39E8-4999-B363-1DF981502C8D}"/>
            </c:ext>
          </c:extLst>
        </c:ser>
        <c:ser>
          <c:idx val="2"/>
          <c:order val="2"/>
          <c:tx>
            <c:strRef>
              <c:f>'Generic ECU'!$F$54</c:f>
              <c:strCache>
                <c:ptCount val="1"/>
                <c:pt idx="0">
                  <c:v>3.5</c:v>
                </c:pt>
              </c:strCache>
            </c:strRef>
          </c:tx>
          <c:marker>
            <c:symbol val="none"/>
          </c:marker>
          <c:xVal>
            <c:numRef>
              <c:f>'Generic ECU'!$G$51:$V$51</c:f>
              <c:numCache>
                <c:formatCode>0.000</c:formatCode>
                <c:ptCount val="16"/>
                <c:pt idx="0">
                  <c:v>0.02</c:v>
                </c:pt>
                <c:pt idx="1">
                  <c:v>0.09</c:v>
                </c:pt>
                <c:pt idx="2">
                  <c:v>0.16</c:v>
                </c:pt>
                <c:pt idx="3">
                  <c:v>0.23</c:v>
                </c:pt>
                <c:pt idx="4">
                  <c:v>0.3</c:v>
                </c:pt>
                <c:pt idx="5">
                  <c:v>0.37</c:v>
                </c:pt>
                <c:pt idx="6">
                  <c:v>0.44</c:v>
                </c:pt>
                <c:pt idx="7">
                  <c:v>0.51</c:v>
                </c:pt>
                <c:pt idx="8">
                  <c:v>0.57999999999999996</c:v>
                </c:pt>
                <c:pt idx="9">
                  <c:v>0.65</c:v>
                </c:pt>
                <c:pt idx="10">
                  <c:v>0.72</c:v>
                </c:pt>
                <c:pt idx="11">
                  <c:v>0.79</c:v>
                </c:pt>
                <c:pt idx="12">
                  <c:v>0.86</c:v>
                </c:pt>
                <c:pt idx="13">
                  <c:v>0.93</c:v>
                </c:pt>
                <c:pt idx="14">
                  <c:v>1</c:v>
                </c:pt>
                <c:pt idx="15">
                  <c:v>2</c:v>
                </c:pt>
              </c:numCache>
            </c:numRef>
          </c:xVal>
          <c:yVal>
            <c:numRef>
              <c:f>'Generic ECU'!$G$54:$V$54</c:f>
              <c:numCache>
                <c:formatCode>0.000</c:formatCode>
                <c:ptCount val="16"/>
                <c:pt idx="0">
                  <c:v>6.7292483660130686E-2</c:v>
                </c:pt>
                <c:pt idx="1">
                  <c:v>4.291363211951444E-2</c:v>
                </c:pt>
                <c:pt idx="2">
                  <c:v>2.4495780363427394E-2</c:v>
                </c:pt>
                <c:pt idx="3">
                  <c:v>1.1290310996193306E-2</c:v>
                </c:pt>
                <c:pt idx="4">
                  <c:v>3.4764239028945432E-3</c:v>
                </c:pt>
                <c:pt idx="5">
                  <c:v>3.4764239028945432E-3</c:v>
                </c:pt>
                <c:pt idx="6">
                  <c:v>3.4764239028945432E-3</c:v>
                </c:pt>
                <c:pt idx="7">
                  <c:v>3.4764239028945432E-3</c:v>
                </c:pt>
                <c:pt idx="8">
                  <c:v>3.4764239028945432E-3</c:v>
                </c:pt>
                <c:pt idx="9">
                  <c:v>3.4764239028945432E-3</c:v>
                </c:pt>
                <c:pt idx="10">
                  <c:v>3.4764239028945432E-3</c:v>
                </c:pt>
                <c:pt idx="11">
                  <c:v>3.4764239028945432E-3</c:v>
                </c:pt>
                <c:pt idx="12">
                  <c:v>3.4764239028945432E-3</c:v>
                </c:pt>
                <c:pt idx="13">
                  <c:v>1.2208216619982726E-3</c:v>
                </c:pt>
                <c:pt idx="14">
                  <c:v>0</c:v>
                </c:pt>
                <c:pt idx="15">
                  <c:v>0</c:v>
                </c:pt>
              </c:numCache>
            </c:numRef>
          </c:yVal>
          <c:smooth val="0"/>
          <c:extLst>
            <c:ext xmlns:c16="http://schemas.microsoft.com/office/drawing/2014/chart" uri="{C3380CC4-5D6E-409C-BE32-E72D297353CC}">
              <c16:uniqueId val="{00000002-39E8-4999-B363-1DF981502C8D}"/>
            </c:ext>
          </c:extLst>
        </c:ser>
        <c:ser>
          <c:idx val="3"/>
          <c:order val="3"/>
          <c:tx>
            <c:strRef>
              <c:f>'Generic ECU'!$F$55</c:f>
              <c:strCache>
                <c:ptCount val="1"/>
                <c:pt idx="0">
                  <c:v>4.0</c:v>
                </c:pt>
              </c:strCache>
            </c:strRef>
          </c:tx>
          <c:marker>
            <c:symbol val="none"/>
          </c:marker>
          <c:xVal>
            <c:numRef>
              <c:f>'Generic ECU'!$G$51:$V$51</c:f>
              <c:numCache>
                <c:formatCode>0.000</c:formatCode>
                <c:ptCount val="16"/>
                <c:pt idx="0">
                  <c:v>0.02</c:v>
                </c:pt>
                <c:pt idx="1">
                  <c:v>0.09</c:v>
                </c:pt>
                <c:pt idx="2">
                  <c:v>0.16</c:v>
                </c:pt>
                <c:pt idx="3">
                  <c:v>0.23</c:v>
                </c:pt>
                <c:pt idx="4">
                  <c:v>0.3</c:v>
                </c:pt>
                <c:pt idx="5">
                  <c:v>0.37</c:v>
                </c:pt>
                <c:pt idx="6">
                  <c:v>0.44</c:v>
                </c:pt>
                <c:pt idx="7">
                  <c:v>0.51</c:v>
                </c:pt>
                <c:pt idx="8">
                  <c:v>0.57999999999999996</c:v>
                </c:pt>
                <c:pt idx="9">
                  <c:v>0.65</c:v>
                </c:pt>
                <c:pt idx="10">
                  <c:v>0.72</c:v>
                </c:pt>
                <c:pt idx="11">
                  <c:v>0.79</c:v>
                </c:pt>
                <c:pt idx="12">
                  <c:v>0.86</c:v>
                </c:pt>
                <c:pt idx="13">
                  <c:v>0.93</c:v>
                </c:pt>
                <c:pt idx="14">
                  <c:v>1</c:v>
                </c:pt>
                <c:pt idx="15">
                  <c:v>2</c:v>
                </c:pt>
              </c:numCache>
            </c:numRef>
          </c:xVal>
          <c:yVal>
            <c:numRef>
              <c:f>'Generic ECU'!$G$55:$V$55</c:f>
              <c:numCache>
                <c:formatCode>0.000</c:formatCode>
                <c:ptCount val="16"/>
                <c:pt idx="0">
                  <c:v>3.2672549019607859E-2</c:v>
                </c:pt>
                <c:pt idx="1">
                  <c:v>1.938053221288517E-2</c:v>
                </c:pt>
                <c:pt idx="2">
                  <c:v>9.6011204481792831E-3</c:v>
                </c:pt>
                <c:pt idx="3">
                  <c:v>2.8686274509804044E-3</c:v>
                </c:pt>
                <c:pt idx="4">
                  <c:v>2.8154061624649784E-3</c:v>
                </c:pt>
                <c:pt idx="5">
                  <c:v>2.8154061624649784E-3</c:v>
                </c:pt>
                <c:pt idx="6">
                  <c:v>2.8154061624649784E-3</c:v>
                </c:pt>
                <c:pt idx="7">
                  <c:v>2.8154061624649784E-3</c:v>
                </c:pt>
                <c:pt idx="8">
                  <c:v>2.8154061624649784E-3</c:v>
                </c:pt>
                <c:pt idx="9">
                  <c:v>2.8154061624649784E-3</c:v>
                </c:pt>
                <c:pt idx="10">
                  <c:v>2.8154061624649784E-3</c:v>
                </c:pt>
                <c:pt idx="11">
                  <c:v>2.8154061624649784E-3</c:v>
                </c:pt>
                <c:pt idx="12">
                  <c:v>2.5492997198879597E-3</c:v>
                </c:pt>
                <c:pt idx="13">
                  <c:v>6.7324929971993019E-4</c:v>
                </c:pt>
                <c:pt idx="14">
                  <c:v>0</c:v>
                </c:pt>
                <c:pt idx="15">
                  <c:v>0</c:v>
                </c:pt>
              </c:numCache>
            </c:numRef>
          </c:yVal>
          <c:smooth val="0"/>
          <c:extLst>
            <c:ext xmlns:c16="http://schemas.microsoft.com/office/drawing/2014/chart" uri="{C3380CC4-5D6E-409C-BE32-E72D297353CC}">
              <c16:uniqueId val="{00000003-39E8-4999-B363-1DF981502C8D}"/>
            </c:ext>
          </c:extLst>
        </c:ser>
        <c:ser>
          <c:idx val="4"/>
          <c:order val="4"/>
          <c:tx>
            <c:strRef>
              <c:f>'Generic ECU'!$F$56</c:f>
              <c:strCache>
                <c:ptCount val="1"/>
                <c:pt idx="0">
                  <c:v>4.5</c:v>
                </c:pt>
              </c:strCache>
            </c:strRef>
          </c:tx>
          <c:marker>
            <c:symbol val="none"/>
          </c:marker>
          <c:xVal>
            <c:numRef>
              <c:f>'Generic ECU'!$G$51:$V$51</c:f>
              <c:numCache>
                <c:formatCode>0.000</c:formatCode>
                <c:ptCount val="16"/>
                <c:pt idx="0">
                  <c:v>0.02</c:v>
                </c:pt>
                <c:pt idx="1">
                  <c:v>0.09</c:v>
                </c:pt>
                <c:pt idx="2">
                  <c:v>0.16</c:v>
                </c:pt>
                <c:pt idx="3">
                  <c:v>0.23</c:v>
                </c:pt>
                <c:pt idx="4">
                  <c:v>0.3</c:v>
                </c:pt>
                <c:pt idx="5">
                  <c:v>0.37</c:v>
                </c:pt>
                <c:pt idx="6">
                  <c:v>0.44</c:v>
                </c:pt>
                <c:pt idx="7">
                  <c:v>0.51</c:v>
                </c:pt>
                <c:pt idx="8">
                  <c:v>0.57999999999999996</c:v>
                </c:pt>
                <c:pt idx="9">
                  <c:v>0.65</c:v>
                </c:pt>
                <c:pt idx="10">
                  <c:v>0.72</c:v>
                </c:pt>
                <c:pt idx="11">
                  <c:v>0.79</c:v>
                </c:pt>
                <c:pt idx="12">
                  <c:v>0.86</c:v>
                </c:pt>
                <c:pt idx="13">
                  <c:v>0.93</c:v>
                </c:pt>
                <c:pt idx="14">
                  <c:v>1</c:v>
                </c:pt>
                <c:pt idx="15">
                  <c:v>2</c:v>
                </c:pt>
              </c:numCache>
            </c:numRef>
          </c:xVal>
          <c:yVal>
            <c:numRef>
              <c:f>'Generic ECU'!$G$56:$V$56</c:f>
              <c:numCache>
                <c:formatCode>0.000</c:formatCode>
                <c:ptCount val="16"/>
                <c:pt idx="0">
                  <c:v>4.2650980392156895E-2</c:v>
                </c:pt>
                <c:pt idx="1">
                  <c:v>2.5781232492997231E-2</c:v>
                </c:pt>
                <c:pt idx="2">
                  <c:v>1.3291575091575115E-2</c:v>
                </c:pt>
                <c:pt idx="3">
                  <c:v>4.6081017022193763E-3</c:v>
                </c:pt>
                <c:pt idx="4">
                  <c:v>3.2941607412196316E-3</c:v>
                </c:pt>
                <c:pt idx="5">
                  <c:v>3.2941607412196316E-3</c:v>
                </c:pt>
                <c:pt idx="6">
                  <c:v>3.2941607412196316E-3</c:v>
                </c:pt>
                <c:pt idx="7">
                  <c:v>3.2941607412196316E-3</c:v>
                </c:pt>
                <c:pt idx="8">
                  <c:v>3.2941607412196316E-3</c:v>
                </c:pt>
                <c:pt idx="9">
                  <c:v>3.2941607412196316E-3</c:v>
                </c:pt>
                <c:pt idx="10">
                  <c:v>3.2941607412196316E-3</c:v>
                </c:pt>
                <c:pt idx="11">
                  <c:v>3.2941607412196316E-3</c:v>
                </c:pt>
                <c:pt idx="12">
                  <c:v>3.040551605257541E-3</c:v>
                </c:pt>
                <c:pt idx="13">
                  <c:v>8.5406162464990443E-4</c:v>
                </c:pt>
                <c:pt idx="14">
                  <c:v>0</c:v>
                </c:pt>
                <c:pt idx="15">
                  <c:v>0</c:v>
                </c:pt>
              </c:numCache>
            </c:numRef>
          </c:yVal>
          <c:smooth val="0"/>
          <c:extLst>
            <c:ext xmlns:c16="http://schemas.microsoft.com/office/drawing/2014/chart" uri="{C3380CC4-5D6E-409C-BE32-E72D297353CC}">
              <c16:uniqueId val="{00000004-39E8-4999-B363-1DF981502C8D}"/>
            </c:ext>
          </c:extLst>
        </c:ser>
        <c:ser>
          <c:idx val="5"/>
          <c:order val="5"/>
          <c:tx>
            <c:strRef>
              <c:f>'Generic ECU'!$F$57</c:f>
              <c:strCache>
                <c:ptCount val="1"/>
                <c:pt idx="0">
                  <c:v>5.0</c:v>
                </c:pt>
              </c:strCache>
            </c:strRef>
          </c:tx>
          <c:marker>
            <c:symbol val="none"/>
          </c:marker>
          <c:xVal>
            <c:numRef>
              <c:f>'Generic ECU'!$G$51:$V$51</c:f>
              <c:numCache>
                <c:formatCode>0.000</c:formatCode>
                <c:ptCount val="16"/>
                <c:pt idx="0">
                  <c:v>0.02</c:v>
                </c:pt>
                <c:pt idx="1">
                  <c:v>0.09</c:v>
                </c:pt>
                <c:pt idx="2">
                  <c:v>0.16</c:v>
                </c:pt>
                <c:pt idx="3">
                  <c:v>0.23</c:v>
                </c:pt>
                <c:pt idx="4">
                  <c:v>0.3</c:v>
                </c:pt>
                <c:pt idx="5">
                  <c:v>0.37</c:v>
                </c:pt>
                <c:pt idx="6">
                  <c:v>0.44</c:v>
                </c:pt>
                <c:pt idx="7">
                  <c:v>0.51</c:v>
                </c:pt>
                <c:pt idx="8">
                  <c:v>0.57999999999999996</c:v>
                </c:pt>
                <c:pt idx="9">
                  <c:v>0.65</c:v>
                </c:pt>
                <c:pt idx="10">
                  <c:v>0.72</c:v>
                </c:pt>
                <c:pt idx="11">
                  <c:v>0.79</c:v>
                </c:pt>
                <c:pt idx="12">
                  <c:v>0.86</c:v>
                </c:pt>
                <c:pt idx="13">
                  <c:v>0.93</c:v>
                </c:pt>
                <c:pt idx="14">
                  <c:v>1</c:v>
                </c:pt>
                <c:pt idx="15">
                  <c:v>2</c:v>
                </c:pt>
              </c:numCache>
            </c:numRef>
          </c:xVal>
          <c:yVal>
            <c:numRef>
              <c:f>'Generic ECU'!$G$57:$V$57</c:f>
              <c:numCache>
                <c:formatCode>0.000</c:formatCode>
                <c:ptCount val="16"/>
                <c:pt idx="0">
                  <c:v>3.4392156862745079E-3</c:v>
                </c:pt>
                <c:pt idx="1">
                  <c:v>2.040056022408962E-3</c:v>
                </c:pt>
                <c:pt idx="2">
                  <c:v>1.0106442577030791E-3</c:v>
                </c:pt>
                <c:pt idx="3">
                  <c:v>3.019607843137229E-4</c:v>
                </c:pt>
                <c:pt idx="4">
                  <c:v>2.9635854341736236E-4</c:v>
                </c:pt>
                <c:pt idx="5">
                  <c:v>2.9635854341736236E-4</c:v>
                </c:pt>
                <c:pt idx="6">
                  <c:v>2.9635854341736236E-4</c:v>
                </c:pt>
                <c:pt idx="7">
                  <c:v>2.9635854341736236E-4</c:v>
                </c:pt>
                <c:pt idx="8">
                  <c:v>2.9635854341736236E-4</c:v>
                </c:pt>
                <c:pt idx="9">
                  <c:v>2.9635854341736236E-4</c:v>
                </c:pt>
                <c:pt idx="10">
                  <c:v>2.9635854341736236E-4</c:v>
                </c:pt>
                <c:pt idx="11">
                  <c:v>2.9635854341736236E-4</c:v>
                </c:pt>
                <c:pt idx="12">
                  <c:v>2.6834733893556836E-4</c:v>
                </c:pt>
                <c:pt idx="13">
                  <c:v>7.0868347338932762E-5</c:v>
                </c:pt>
                <c:pt idx="14">
                  <c:v>0</c:v>
                </c:pt>
                <c:pt idx="15">
                  <c:v>0</c:v>
                </c:pt>
              </c:numCache>
            </c:numRef>
          </c:yVal>
          <c:smooth val="0"/>
          <c:extLst>
            <c:ext xmlns:c16="http://schemas.microsoft.com/office/drawing/2014/chart" uri="{C3380CC4-5D6E-409C-BE32-E72D297353CC}">
              <c16:uniqueId val="{00000005-39E8-4999-B363-1DF981502C8D}"/>
            </c:ext>
          </c:extLst>
        </c:ser>
        <c:ser>
          <c:idx val="6"/>
          <c:order val="6"/>
          <c:tx>
            <c:strRef>
              <c:f>'Generic ECU'!$F$58</c:f>
              <c:strCache>
                <c:ptCount val="1"/>
                <c:pt idx="0">
                  <c:v>5.5</c:v>
                </c:pt>
              </c:strCache>
            </c:strRef>
          </c:tx>
          <c:marker>
            <c:symbol val="none"/>
          </c:marker>
          <c:xVal>
            <c:numRef>
              <c:f>'Generic ECU'!$G$51:$V$51</c:f>
              <c:numCache>
                <c:formatCode>0.000</c:formatCode>
                <c:ptCount val="16"/>
                <c:pt idx="0">
                  <c:v>0.02</c:v>
                </c:pt>
                <c:pt idx="1">
                  <c:v>0.09</c:v>
                </c:pt>
                <c:pt idx="2">
                  <c:v>0.16</c:v>
                </c:pt>
                <c:pt idx="3">
                  <c:v>0.23</c:v>
                </c:pt>
                <c:pt idx="4">
                  <c:v>0.3</c:v>
                </c:pt>
                <c:pt idx="5">
                  <c:v>0.37</c:v>
                </c:pt>
                <c:pt idx="6">
                  <c:v>0.44</c:v>
                </c:pt>
                <c:pt idx="7">
                  <c:v>0.51</c:v>
                </c:pt>
                <c:pt idx="8">
                  <c:v>0.57999999999999996</c:v>
                </c:pt>
                <c:pt idx="9">
                  <c:v>0.65</c:v>
                </c:pt>
                <c:pt idx="10">
                  <c:v>0.72</c:v>
                </c:pt>
                <c:pt idx="11">
                  <c:v>0.79</c:v>
                </c:pt>
                <c:pt idx="12">
                  <c:v>0.86</c:v>
                </c:pt>
                <c:pt idx="13">
                  <c:v>0.93</c:v>
                </c:pt>
                <c:pt idx="14">
                  <c:v>1</c:v>
                </c:pt>
                <c:pt idx="15">
                  <c:v>2</c:v>
                </c:pt>
              </c:numCache>
            </c:numRef>
          </c:xVal>
          <c:yVal>
            <c:numRef>
              <c:f>'Generic ECU'!$G$58:$V$58</c:f>
              <c:numCache>
                <c:formatCode>0.000</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yVal>
          <c:smooth val="0"/>
          <c:extLst>
            <c:ext xmlns:c16="http://schemas.microsoft.com/office/drawing/2014/chart" uri="{C3380CC4-5D6E-409C-BE32-E72D297353CC}">
              <c16:uniqueId val="{00000006-39E8-4999-B363-1DF981502C8D}"/>
            </c:ext>
          </c:extLst>
        </c:ser>
        <c:ser>
          <c:idx val="8"/>
          <c:order val="7"/>
          <c:tx>
            <c:strRef>
              <c:f>'Generic ECU'!$F$59</c:f>
              <c:strCache>
                <c:ptCount val="1"/>
                <c:pt idx="0">
                  <c:v>6.0</c:v>
                </c:pt>
              </c:strCache>
            </c:strRef>
          </c:tx>
          <c:marker>
            <c:symbol val="none"/>
          </c:marker>
          <c:xVal>
            <c:numRef>
              <c:f>'Generic ECU'!$G$51:$V$51</c:f>
              <c:numCache>
                <c:formatCode>0.000</c:formatCode>
                <c:ptCount val="16"/>
                <c:pt idx="0">
                  <c:v>0.02</c:v>
                </c:pt>
                <c:pt idx="1">
                  <c:v>0.09</c:v>
                </c:pt>
                <c:pt idx="2">
                  <c:v>0.16</c:v>
                </c:pt>
                <c:pt idx="3">
                  <c:v>0.23</c:v>
                </c:pt>
                <c:pt idx="4">
                  <c:v>0.3</c:v>
                </c:pt>
                <c:pt idx="5">
                  <c:v>0.37</c:v>
                </c:pt>
                <c:pt idx="6">
                  <c:v>0.44</c:v>
                </c:pt>
                <c:pt idx="7">
                  <c:v>0.51</c:v>
                </c:pt>
                <c:pt idx="8">
                  <c:v>0.57999999999999996</c:v>
                </c:pt>
                <c:pt idx="9">
                  <c:v>0.65</c:v>
                </c:pt>
                <c:pt idx="10">
                  <c:v>0.72</c:v>
                </c:pt>
                <c:pt idx="11">
                  <c:v>0.79</c:v>
                </c:pt>
                <c:pt idx="12">
                  <c:v>0.86</c:v>
                </c:pt>
                <c:pt idx="13">
                  <c:v>0.93</c:v>
                </c:pt>
                <c:pt idx="14">
                  <c:v>1</c:v>
                </c:pt>
                <c:pt idx="15">
                  <c:v>2</c:v>
                </c:pt>
              </c:numCache>
            </c:numRef>
          </c:xVal>
          <c:yVal>
            <c:numRef>
              <c:f>'Generic ECU'!$G$59:$V$59</c:f>
              <c:numCache>
                <c:formatCode>0.000</c:formatCode>
                <c:ptCount val="16"/>
                <c:pt idx="0">
                  <c:v>2.5794117647058804E-2</c:v>
                </c:pt>
                <c:pt idx="1">
                  <c:v>1.5300420168067212E-2</c:v>
                </c:pt>
                <c:pt idx="2">
                  <c:v>7.5798319327730901E-3</c:v>
                </c:pt>
                <c:pt idx="3">
                  <c:v>2.2647058823529187E-3</c:v>
                </c:pt>
                <c:pt idx="4">
                  <c:v>2.222689075630252E-3</c:v>
                </c:pt>
                <c:pt idx="5">
                  <c:v>2.222689075630252E-3</c:v>
                </c:pt>
                <c:pt idx="6">
                  <c:v>2.222689075630252E-3</c:v>
                </c:pt>
                <c:pt idx="7">
                  <c:v>2.222689075630252E-3</c:v>
                </c:pt>
                <c:pt idx="8">
                  <c:v>2.222689075630252E-3</c:v>
                </c:pt>
                <c:pt idx="9">
                  <c:v>2.222689075630252E-3</c:v>
                </c:pt>
                <c:pt idx="10">
                  <c:v>2.222689075630252E-3</c:v>
                </c:pt>
                <c:pt idx="11">
                  <c:v>2.222689075630252E-3</c:v>
                </c:pt>
                <c:pt idx="12">
                  <c:v>2.0126050420167935E-3</c:v>
                </c:pt>
                <c:pt idx="13">
                  <c:v>5.3151260504204212E-4</c:v>
                </c:pt>
                <c:pt idx="14">
                  <c:v>0</c:v>
                </c:pt>
                <c:pt idx="15">
                  <c:v>0</c:v>
                </c:pt>
              </c:numCache>
            </c:numRef>
          </c:yVal>
          <c:smooth val="0"/>
          <c:extLst>
            <c:ext xmlns:c16="http://schemas.microsoft.com/office/drawing/2014/chart" uri="{C3380CC4-5D6E-409C-BE32-E72D297353CC}">
              <c16:uniqueId val="{00000007-39E8-4999-B363-1DF981502C8D}"/>
            </c:ext>
          </c:extLst>
        </c:ser>
        <c:dLbls>
          <c:showLegendKey val="0"/>
          <c:showVal val="0"/>
          <c:showCatName val="0"/>
          <c:showSerName val="0"/>
          <c:showPercent val="0"/>
          <c:showBubbleSize val="0"/>
        </c:dLbls>
        <c:axId val="170833408"/>
        <c:axId val="170835328"/>
      </c:scatterChart>
      <c:valAx>
        <c:axId val="170833408"/>
        <c:scaling>
          <c:orientation val="minMax"/>
          <c:max val="2"/>
        </c:scaling>
        <c:delete val="0"/>
        <c:axPos val="b"/>
        <c:majorGridlines/>
        <c:title>
          <c:tx>
            <c:rich>
              <a:bodyPr/>
              <a:lstStyle/>
              <a:p>
                <a:pPr marL="0" marR="0" indent="0" algn="ctr" defTabSz="914400" rtl="0" eaLnBrk="1" fontAlgn="auto" latinLnBrk="0" hangingPunct="1">
                  <a:lnSpc>
                    <a:spcPct val="100000"/>
                  </a:lnSpc>
                  <a:spcBef>
                    <a:spcPts val="0"/>
                  </a:spcBef>
                  <a:spcAft>
                    <a:spcPts val="0"/>
                  </a:spcAft>
                  <a:buClrTx/>
                  <a:buSzTx/>
                  <a:buFontTx/>
                  <a:buNone/>
                  <a:tabLst/>
                  <a:defRPr sz="1000" b="1" i="0" u="none" strike="noStrike" kern="1200" baseline="0">
                    <a:solidFill>
                      <a:sysClr val="windowText" lastClr="000000"/>
                    </a:solidFill>
                    <a:latin typeface="+mn-lt"/>
                    <a:ea typeface="+mn-ea"/>
                    <a:cs typeface="+mn-cs"/>
                  </a:defRPr>
                </a:pPr>
                <a:r>
                  <a:rPr lang="en-GB" sz="1000" b="1" i="0" baseline="0"/>
                  <a:t>Effective Pulse WIdth (mS)</a:t>
                </a:r>
              </a:p>
            </c:rich>
          </c:tx>
          <c:overlay val="0"/>
        </c:title>
        <c:numFmt formatCode="0.0" sourceLinked="0"/>
        <c:majorTickMark val="out"/>
        <c:minorTickMark val="none"/>
        <c:tickLblPos val="nextTo"/>
        <c:crossAx val="170835328"/>
        <c:crosses val="autoZero"/>
        <c:crossBetween val="midCat"/>
        <c:majorUnit val="0.2"/>
      </c:valAx>
      <c:valAx>
        <c:axId val="170835328"/>
        <c:scaling>
          <c:orientation val="minMax"/>
          <c:min val="0"/>
        </c:scaling>
        <c:delete val="0"/>
        <c:axPos val="l"/>
        <c:majorGridlines/>
        <c:title>
          <c:tx>
            <c:rich>
              <a:bodyPr rot="-5400000" vert="horz"/>
              <a:lstStyle/>
              <a:p>
                <a:pPr>
                  <a:defRPr/>
                </a:pPr>
                <a:r>
                  <a:rPr lang="en-GB"/>
                  <a:t>Adder (mS)</a:t>
                </a:r>
              </a:p>
            </c:rich>
          </c:tx>
          <c:overlay val="0"/>
        </c:title>
        <c:numFmt formatCode="0.000" sourceLinked="1"/>
        <c:majorTickMark val="out"/>
        <c:minorTickMark val="none"/>
        <c:tickLblPos val="nextTo"/>
        <c:crossAx val="170833408"/>
        <c:crosses val="autoZero"/>
        <c:crossBetween val="midCat"/>
      </c:valAx>
    </c:plotArea>
    <c:legend>
      <c:legendPos val="r"/>
      <c:overlay val="0"/>
    </c:legend>
    <c:plotVisOnly val="1"/>
    <c:dispBlanksAs val="gap"/>
    <c:showDLblsOverMax val="0"/>
  </c:chart>
  <c:printSettings>
    <c:headerFooter/>
    <c:pageMargins b="0.75000000000000577" l="0.70000000000000062" r="0.70000000000000062" t="0.75000000000000577"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a:t>Short Pulse MULTIPLIER</a:t>
            </a:r>
          </a:p>
        </c:rich>
      </c:tx>
      <c:overlay val="1"/>
    </c:title>
    <c:autoTitleDeleted val="0"/>
    <c:plotArea>
      <c:layout>
        <c:manualLayout>
          <c:layoutTarget val="inner"/>
          <c:xMode val="edge"/>
          <c:yMode val="edge"/>
          <c:x val="9.7448458568264007E-2"/>
          <c:y val="0.10729136307003675"/>
          <c:w val="0.77251276507752908"/>
          <c:h val="0.76807800252836489"/>
        </c:manualLayout>
      </c:layout>
      <c:scatterChart>
        <c:scatterStyle val="lineMarker"/>
        <c:varyColors val="0"/>
        <c:ser>
          <c:idx val="0"/>
          <c:order val="0"/>
          <c:tx>
            <c:strRef>
              <c:f>'Generic ECU'!$F$63</c:f>
              <c:strCache>
                <c:ptCount val="1"/>
                <c:pt idx="0">
                  <c:v>2.5</c:v>
                </c:pt>
              </c:strCache>
            </c:strRef>
          </c:tx>
          <c:marker>
            <c:symbol val="none"/>
          </c:marker>
          <c:xVal>
            <c:numRef>
              <c:f>'Generic ECU'!$G$62:$V$62</c:f>
              <c:numCache>
                <c:formatCode>0.000</c:formatCode>
                <c:ptCount val="16"/>
                <c:pt idx="0">
                  <c:v>0.02</c:v>
                </c:pt>
                <c:pt idx="1">
                  <c:v>0.09</c:v>
                </c:pt>
                <c:pt idx="2">
                  <c:v>0.16</c:v>
                </c:pt>
                <c:pt idx="3">
                  <c:v>0.23</c:v>
                </c:pt>
                <c:pt idx="4">
                  <c:v>0.3</c:v>
                </c:pt>
                <c:pt idx="5">
                  <c:v>0.37</c:v>
                </c:pt>
                <c:pt idx="6">
                  <c:v>0.44</c:v>
                </c:pt>
                <c:pt idx="7">
                  <c:v>0.51</c:v>
                </c:pt>
                <c:pt idx="8">
                  <c:v>0.57999999999999996</c:v>
                </c:pt>
                <c:pt idx="9">
                  <c:v>0.65</c:v>
                </c:pt>
                <c:pt idx="10">
                  <c:v>0.72</c:v>
                </c:pt>
                <c:pt idx="11">
                  <c:v>0.79</c:v>
                </c:pt>
                <c:pt idx="12">
                  <c:v>0.86</c:v>
                </c:pt>
                <c:pt idx="13">
                  <c:v>0.93</c:v>
                </c:pt>
                <c:pt idx="14">
                  <c:v>1</c:v>
                </c:pt>
                <c:pt idx="15">
                  <c:v>2</c:v>
                </c:pt>
              </c:numCache>
            </c:numRef>
          </c:xVal>
          <c:yVal>
            <c:numRef>
              <c:f>'Generic ECU'!$G$63:$V$63</c:f>
              <c:numCache>
                <c:formatCode>0</c:formatCode>
                <c:ptCount val="16"/>
                <c:pt idx="0">
                  <c:v>146.09019607843135</c:v>
                </c:pt>
                <c:pt idx="1">
                  <c:v>127.82128851540614</c:v>
                </c:pt>
                <c:pt idx="2">
                  <c:v>114.30221934927815</c:v>
                </c:pt>
                <c:pt idx="3">
                  <c:v>104.91006248653305</c:v>
                </c:pt>
                <c:pt idx="4">
                  <c:v>103.59051928463694</c:v>
                </c:pt>
                <c:pt idx="5">
                  <c:v>103.59051928463694</c:v>
                </c:pt>
                <c:pt idx="6">
                  <c:v>103.59051928463694</c:v>
                </c:pt>
                <c:pt idx="7">
                  <c:v>103.59051928463694</c:v>
                </c:pt>
                <c:pt idx="8">
                  <c:v>103.59051928463694</c:v>
                </c:pt>
                <c:pt idx="9">
                  <c:v>103.59051928463694</c:v>
                </c:pt>
                <c:pt idx="10">
                  <c:v>103.59051928463694</c:v>
                </c:pt>
                <c:pt idx="11">
                  <c:v>103.59051928463694</c:v>
                </c:pt>
                <c:pt idx="12">
                  <c:v>103.30889894419306</c:v>
                </c:pt>
                <c:pt idx="13">
                  <c:v>100.92492997198889</c:v>
                </c:pt>
                <c:pt idx="14">
                  <c:v>100</c:v>
                </c:pt>
                <c:pt idx="15">
                  <c:v>100</c:v>
                </c:pt>
              </c:numCache>
            </c:numRef>
          </c:yVal>
          <c:smooth val="0"/>
          <c:extLst>
            <c:ext xmlns:c16="http://schemas.microsoft.com/office/drawing/2014/chart" uri="{C3380CC4-5D6E-409C-BE32-E72D297353CC}">
              <c16:uniqueId val="{00000000-C005-4EA9-807B-F70C13E0F991}"/>
            </c:ext>
          </c:extLst>
        </c:ser>
        <c:ser>
          <c:idx val="1"/>
          <c:order val="1"/>
          <c:tx>
            <c:strRef>
              <c:f>'Generic ECU'!$F$64</c:f>
              <c:strCache>
                <c:ptCount val="1"/>
                <c:pt idx="0">
                  <c:v>3.0</c:v>
                </c:pt>
              </c:strCache>
            </c:strRef>
          </c:tx>
          <c:marker>
            <c:symbol val="none"/>
          </c:marker>
          <c:xVal>
            <c:numRef>
              <c:f>'Generic ECU'!$G$62:$V$62</c:f>
              <c:numCache>
                <c:formatCode>0.000</c:formatCode>
                <c:ptCount val="16"/>
                <c:pt idx="0">
                  <c:v>0.02</c:v>
                </c:pt>
                <c:pt idx="1">
                  <c:v>0.09</c:v>
                </c:pt>
                <c:pt idx="2">
                  <c:v>0.16</c:v>
                </c:pt>
                <c:pt idx="3">
                  <c:v>0.23</c:v>
                </c:pt>
                <c:pt idx="4">
                  <c:v>0.3</c:v>
                </c:pt>
                <c:pt idx="5">
                  <c:v>0.37</c:v>
                </c:pt>
                <c:pt idx="6">
                  <c:v>0.44</c:v>
                </c:pt>
                <c:pt idx="7">
                  <c:v>0.51</c:v>
                </c:pt>
                <c:pt idx="8">
                  <c:v>0.57999999999999996</c:v>
                </c:pt>
                <c:pt idx="9">
                  <c:v>0.65</c:v>
                </c:pt>
                <c:pt idx="10">
                  <c:v>0.72</c:v>
                </c:pt>
                <c:pt idx="11">
                  <c:v>0.79</c:v>
                </c:pt>
                <c:pt idx="12">
                  <c:v>0.86</c:v>
                </c:pt>
                <c:pt idx="13">
                  <c:v>0.93</c:v>
                </c:pt>
                <c:pt idx="14">
                  <c:v>1</c:v>
                </c:pt>
                <c:pt idx="15">
                  <c:v>2</c:v>
                </c:pt>
              </c:numCache>
            </c:numRef>
          </c:xVal>
          <c:yVal>
            <c:numRef>
              <c:f>'Generic ECU'!$G$64:$V$64</c:f>
              <c:numCache>
                <c:formatCode>0</c:formatCode>
                <c:ptCount val="16"/>
                <c:pt idx="0">
                  <c:v>174.13039215686277</c:v>
                </c:pt>
                <c:pt idx="1">
                  <c:v>145.53795518207286</c:v>
                </c:pt>
                <c:pt idx="2">
                  <c:v>124.2480392156863</c:v>
                </c:pt>
                <c:pt idx="3">
                  <c:v>109.31456582633055</c:v>
                </c:pt>
                <c:pt idx="4">
                  <c:v>105.14929971988789</c:v>
                </c:pt>
                <c:pt idx="5">
                  <c:v>105.14929971988789</c:v>
                </c:pt>
                <c:pt idx="6">
                  <c:v>105.14929971988789</c:v>
                </c:pt>
                <c:pt idx="7">
                  <c:v>105.14929971988789</c:v>
                </c:pt>
                <c:pt idx="8">
                  <c:v>105.14929971988789</c:v>
                </c:pt>
                <c:pt idx="9">
                  <c:v>105.14929971988789</c:v>
                </c:pt>
                <c:pt idx="10">
                  <c:v>105.14929971988789</c:v>
                </c:pt>
                <c:pt idx="11">
                  <c:v>105.14929971988789</c:v>
                </c:pt>
                <c:pt idx="12">
                  <c:v>104.85028011204486</c:v>
                </c:pt>
                <c:pt idx="13">
                  <c:v>101.44691876750699</c:v>
                </c:pt>
                <c:pt idx="14">
                  <c:v>100</c:v>
                </c:pt>
                <c:pt idx="15">
                  <c:v>100</c:v>
                </c:pt>
              </c:numCache>
            </c:numRef>
          </c:yVal>
          <c:smooth val="0"/>
          <c:extLst>
            <c:ext xmlns:c16="http://schemas.microsoft.com/office/drawing/2014/chart" uri="{C3380CC4-5D6E-409C-BE32-E72D297353CC}">
              <c16:uniqueId val="{00000001-C005-4EA9-807B-F70C13E0F991}"/>
            </c:ext>
          </c:extLst>
        </c:ser>
        <c:ser>
          <c:idx val="2"/>
          <c:order val="2"/>
          <c:tx>
            <c:strRef>
              <c:f>'Generic ECU'!$F$65</c:f>
              <c:strCache>
                <c:ptCount val="1"/>
                <c:pt idx="0">
                  <c:v>3.5</c:v>
                </c:pt>
              </c:strCache>
            </c:strRef>
          </c:tx>
          <c:marker>
            <c:symbol val="none"/>
          </c:marker>
          <c:xVal>
            <c:numRef>
              <c:f>'Generic ECU'!$G$62:$V$62</c:f>
              <c:numCache>
                <c:formatCode>0.000</c:formatCode>
                <c:ptCount val="16"/>
                <c:pt idx="0">
                  <c:v>0.02</c:v>
                </c:pt>
                <c:pt idx="1">
                  <c:v>0.09</c:v>
                </c:pt>
                <c:pt idx="2">
                  <c:v>0.16</c:v>
                </c:pt>
                <c:pt idx="3">
                  <c:v>0.23</c:v>
                </c:pt>
                <c:pt idx="4">
                  <c:v>0.3</c:v>
                </c:pt>
                <c:pt idx="5">
                  <c:v>0.37</c:v>
                </c:pt>
                <c:pt idx="6">
                  <c:v>0.44</c:v>
                </c:pt>
                <c:pt idx="7">
                  <c:v>0.51</c:v>
                </c:pt>
                <c:pt idx="8">
                  <c:v>0.57999999999999996</c:v>
                </c:pt>
                <c:pt idx="9">
                  <c:v>0.65</c:v>
                </c:pt>
                <c:pt idx="10">
                  <c:v>0.72</c:v>
                </c:pt>
                <c:pt idx="11">
                  <c:v>0.79</c:v>
                </c:pt>
                <c:pt idx="12">
                  <c:v>0.86</c:v>
                </c:pt>
                <c:pt idx="13">
                  <c:v>0.93</c:v>
                </c:pt>
                <c:pt idx="14">
                  <c:v>1</c:v>
                </c:pt>
                <c:pt idx="15">
                  <c:v>2</c:v>
                </c:pt>
              </c:numCache>
            </c:numRef>
          </c:xVal>
          <c:yVal>
            <c:numRef>
              <c:f>'Generic ECU'!$G$65:$V$65</c:f>
              <c:numCache>
                <c:formatCode>0</c:formatCode>
                <c:ptCount val="16"/>
                <c:pt idx="0">
                  <c:v>180.50849673202615</c:v>
                </c:pt>
                <c:pt idx="1">
                  <c:v>149.55541549953315</c:v>
                </c:pt>
                <c:pt idx="2">
                  <c:v>126.49265962795374</c:v>
                </c:pt>
                <c:pt idx="3">
                  <c:v>110.29923866982689</c:v>
                </c:pt>
                <c:pt idx="4">
                  <c:v>105.52907419377999</c:v>
                </c:pt>
                <c:pt idx="5">
                  <c:v>105.52907419377999</c:v>
                </c:pt>
                <c:pt idx="6">
                  <c:v>105.52907419377999</c:v>
                </c:pt>
                <c:pt idx="7">
                  <c:v>105.52907419377999</c:v>
                </c:pt>
                <c:pt idx="8">
                  <c:v>105.52907419377999</c:v>
                </c:pt>
                <c:pt idx="9">
                  <c:v>105.52907419377999</c:v>
                </c:pt>
                <c:pt idx="10">
                  <c:v>105.52907419377999</c:v>
                </c:pt>
                <c:pt idx="11">
                  <c:v>105.52907419377999</c:v>
                </c:pt>
                <c:pt idx="12">
                  <c:v>105.21509732097962</c:v>
                </c:pt>
                <c:pt idx="13">
                  <c:v>101.56055088702152</c:v>
                </c:pt>
                <c:pt idx="14">
                  <c:v>100</c:v>
                </c:pt>
                <c:pt idx="15">
                  <c:v>100</c:v>
                </c:pt>
              </c:numCache>
            </c:numRef>
          </c:yVal>
          <c:smooth val="0"/>
          <c:extLst>
            <c:ext xmlns:c16="http://schemas.microsoft.com/office/drawing/2014/chart" uri="{C3380CC4-5D6E-409C-BE32-E72D297353CC}">
              <c16:uniqueId val="{00000002-C005-4EA9-807B-F70C13E0F991}"/>
            </c:ext>
          </c:extLst>
        </c:ser>
        <c:ser>
          <c:idx val="3"/>
          <c:order val="3"/>
          <c:tx>
            <c:strRef>
              <c:f>'Generic ECU'!$F$66</c:f>
              <c:strCache>
                <c:ptCount val="1"/>
                <c:pt idx="0">
                  <c:v>4.0</c:v>
                </c:pt>
              </c:strCache>
            </c:strRef>
          </c:tx>
          <c:marker>
            <c:symbol val="none"/>
          </c:marker>
          <c:xVal>
            <c:numRef>
              <c:f>'Generic ECU'!$G$62:$V$62</c:f>
              <c:numCache>
                <c:formatCode>0.000</c:formatCode>
                <c:ptCount val="16"/>
                <c:pt idx="0">
                  <c:v>0.02</c:v>
                </c:pt>
                <c:pt idx="1">
                  <c:v>0.09</c:v>
                </c:pt>
                <c:pt idx="2">
                  <c:v>0.16</c:v>
                </c:pt>
                <c:pt idx="3">
                  <c:v>0.23</c:v>
                </c:pt>
                <c:pt idx="4">
                  <c:v>0.3</c:v>
                </c:pt>
                <c:pt idx="5">
                  <c:v>0.37</c:v>
                </c:pt>
                <c:pt idx="6">
                  <c:v>0.44</c:v>
                </c:pt>
                <c:pt idx="7">
                  <c:v>0.51</c:v>
                </c:pt>
                <c:pt idx="8">
                  <c:v>0.57999999999999996</c:v>
                </c:pt>
                <c:pt idx="9">
                  <c:v>0.65</c:v>
                </c:pt>
                <c:pt idx="10">
                  <c:v>0.72</c:v>
                </c:pt>
                <c:pt idx="11">
                  <c:v>0.79</c:v>
                </c:pt>
                <c:pt idx="12">
                  <c:v>0.86</c:v>
                </c:pt>
                <c:pt idx="13">
                  <c:v>0.93</c:v>
                </c:pt>
                <c:pt idx="14">
                  <c:v>1</c:v>
                </c:pt>
                <c:pt idx="15">
                  <c:v>2</c:v>
                </c:pt>
              </c:numCache>
            </c:numRef>
          </c:xVal>
          <c:yVal>
            <c:numRef>
              <c:f>'Generic ECU'!$G$66:$V$66</c:f>
              <c:numCache>
                <c:formatCode>0</c:formatCode>
                <c:ptCount val="16"/>
                <c:pt idx="0">
                  <c:v>136.11176470588242</c:v>
                </c:pt>
                <c:pt idx="1">
                  <c:v>121.42058823529418</c:v>
                </c:pt>
                <c:pt idx="2">
                  <c:v>110.61176470588241</c:v>
                </c:pt>
                <c:pt idx="3">
                  <c:v>103.17058823529416</c:v>
                </c:pt>
                <c:pt idx="4">
                  <c:v>103.11176470588239</c:v>
                </c:pt>
                <c:pt idx="5">
                  <c:v>103.11176470588239</c:v>
                </c:pt>
                <c:pt idx="6">
                  <c:v>103.11176470588239</c:v>
                </c:pt>
                <c:pt idx="7">
                  <c:v>103.11176470588239</c:v>
                </c:pt>
                <c:pt idx="8">
                  <c:v>103.11176470588239</c:v>
                </c:pt>
                <c:pt idx="9">
                  <c:v>103.11176470588239</c:v>
                </c:pt>
                <c:pt idx="10">
                  <c:v>103.11176470588239</c:v>
                </c:pt>
                <c:pt idx="11">
                  <c:v>103.11176470588239</c:v>
                </c:pt>
                <c:pt idx="12">
                  <c:v>102.81764705882352</c:v>
                </c:pt>
                <c:pt idx="13">
                  <c:v>100.74411764705886</c:v>
                </c:pt>
                <c:pt idx="14">
                  <c:v>100</c:v>
                </c:pt>
                <c:pt idx="15">
                  <c:v>100</c:v>
                </c:pt>
              </c:numCache>
            </c:numRef>
          </c:yVal>
          <c:smooth val="0"/>
          <c:extLst>
            <c:ext xmlns:c16="http://schemas.microsoft.com/office/drawing/2014/chart" uri="{C3380CC4-5D6E-409C-BE32-E72D297353CC}">
              <c16:uniqueId val="{00000003-C005-4EA9-807B-F70C13E0F991}"/>
            </c:ext>
          </c:extLst>
        </c:ser>
        <c:ser>
          <c:idx val="4"/>
          <c:order val="4"/>
          <c:tx>
            <c:strRef>
              <c:f>'Generic ECU'!$F$67</c:f>
              <c:strCache>
                <c:ptCount val="1"/>
                <c:pt idx="0">
                  <c:v>4.5</c:v>
                </c:pt>
              </c:strCache>
            </c:strRef>
          </c:tx>
          <c:marker>
            <c:symbol val="none"/>
          </c:marker>
          <c:xVal>
            <c:numRef>
              <c:f>'Generic ECU'!$G$62:$V$62</c:f>
              <c:numCache>
                <c:formatCode>0.000</c:formatCode>
                <c:ptCount val="16"/>
                <c:pt idx="0">
                  <c:v>0.02</c:v>
                </c:pt>
                <c:pt idx="1">
                  <c:v>0.09</c:v>
                </c:pt>
                <c:pt idx="2">
                  <c:v>0.16</c:v>
                </c:pt>
                <c:pt idx="3">
                  <c:v>0.23</c:v>
                </c:pt>
                <c:pt idx="4">
                  <c:v>0.3</c:v>
                </c:pt>
                <c:pt idx="5">
                  <c:v>0.37</c:v>
                </c:pt>
                <c:pt idx="6">
                  <c:v>0.44</c:v>
                </c:pt>
                <c:pt idx="7">
                  <c:v>0.51</c:v>
                </c:pt>
                <c:pt idx="8">
                  <c:v>0.57999999999999996</c:v>
                </c:pt>
                <c:pt idx="9">
                  <c:v>0.65</c:v>
                </c:pt>
                <c:pt idx="10">
                  <c:v>0.72</c:v>
                </c:pt>
                <c:pt idx="11">
                  <c:v>0.79</c:v>
                </c:pt>
                <c:pt idx="12">
                  <c:v>0.86</c:v>
                </c:pt>
                <c:pt idx="13">
                  <c:v>0.93</c:v>
                </c:pt>
                <c:pt idx="14">
                  <c:v>1</c:v>
                </c:pt>
                <c:pt idx="15">
                  <c:v>2</c:v>
                </c:pt>
              </c:numCache>
            </c:numRef>
          </c:xVal>
          <c:yVal>
            <c:numRef>
              <c:f>'Generic ECU'!$G$67:$V$67</c:f>
              <c:numCache>
                <c:formatCode>0</c:formatCode>
                <c:ptCount val="16"/>
                <c:pt idx="0">
                  <c:v>148.32450980392159</c:v>
                </c:pt>
                <c:pt idx="1">
                  <c:v>129.02619047619049</c:v>
                </c:pt>
                <c:pt idx="2">
                  <c:v>114.76924154277097</c:v>
                </c:pt>
                <c:pt idx="3">
                  <c:v>104.89039000215472</c:v>
                </c:pt>
                <c:pt idx="4">
                  <c:v>103.8783236371471</c:v>
                </c:pt>
                <c:pt idx="5">
                  <c:v>103.8783236371471</c:v>
                </c:pt>
                <c:pt idx="6">
                  <c:v>103.8783236371471</c:v>
                </c:pt>
                <c:pt idx="7">
                  <c:v>103.8783236371471</c:v>
                </c:pt>
                <c:pt idx="8">
                  <c:v>103.8783236371471</c:v>
                </c:pt>
                <c:pt idx="9">
                  <c:v>103.8783236371471</c:v>
                </c:pt>
                <c:pt idx="10">
                  <c:v>103.8783236371471</c:v>
                </c:pt>
                <c:pt idx="11">
                  <c:v>103.8783236371471</c:v>
                </c:pt>
                <c:pt idx="12">
                  <c:v>103.55506356388702</c:v>
                </c:pt>
                <c:pt idx="13">
                  <c:v>100.9771708683474</c:v>
                </c:pt>
                <c:pt idx="14">
                  <c:v>100</c:v>
                </c:pt>
                <c:pt idx="15">
                  <c:v>100</c:v>
                </c:pt>
              </c:numCache>
            </c:numRef>
          </c:yVal>
          <c:smooth val="0"/>
          <c:extLst>
            <c:ext xmlns:c16="http://schemas.microsoft.com/office/drawing/2014/chart" uri="{C3380CC4-5D6E-409C-BE32-E72D297353CC}">
              <c16:uniqueId val="{00000004-C005-4EA9-807B-F70C13E0F991}"/>
            </c:ext>
          </c:extLst>
        </c:ser>
        <c:ser>
          <c:idx val="5"/>
          <c:order val="5"/>
          <c:tx>
            <c:strRef>
              <c:f>'Generic ECU'!$F$68</c:f>
              <c:strCache>
                <c:ptCount val="1"/>
                <c:pt idx="0">
                  <c:v>5.0</c:v>
                </c:pt>
              </c:strCache>
            </c:strRef>
          </c:tx>
          <c:marker>
            <c:symbol val="none"/>
          </c:marker>
          <c:xVal>
            <c:numRef>
              <c:f>'Generic ECU'!$G$62:$V$62</c:f>
              <c:numCache>
                <c:formatCode>0.000</c:formatCode>
                <c:ptCount val="16"/>
                <c:pt idx="0">
                  <c:v>0.02</c:v>
                </c:pt>
                <c:pt idx="1">
                  <c:v>0.09</c:v>
                </c:pt>
                <c:pt idx="2">
                  <c:v>0.16</c:v>
                </c:pt>
                <c:pt idx="3">
                  <c:v>0.23</c:v>
                </c:pt>
                <c:pt idx="4">
                  <c:v>0.3</c:v>
                </c:pt>
                <c:pt idx="5">
                  <c:v>0.37</c:v>
                </c:pt>
                <c:pt idx="6">
                  <c:v>0.44</c:v>
                </c:pt>
                <c:pt idx="7">
                  <c:v>0.51</c:v>
                </c:pt>
                <c:pt idx="8">
                  <c:v>0.57999999999999996</c:v>
                </c:pt>
                <c:pt idx="9">
                  <c:v>0.65</c:v>
                </c:pt>
                <c:pt idx="10">
                  <c:v>0.72</c:v>
                </c:pt>
                <c:pt idx="11">
                  <c:v>0.79</c:v>
                </c:pt>
                <c:pt idx="12">
                  <c:v>0.86</c:v>
                </c:pt>
                <c:pt idx="13">
                  <c:v>0.93</c:v>
                </c:pt>
                <c:pt idx="14">
                  <c:v>1</c:v>
                </c:pt>
                <c:pt idx="15">
                  <c:v>2</c:v>
                </c:pt>
              </c:numCache>
            </c:numRef>
          </c:xVal>
          <c:yVal>
            <c:numRef>
              <c:f>'Generic ECU'!$G$68:$V$68</c:f>
              <c:numCache>
                <c:formatCode>0</c:formatCode>
                <c:ptCount val="16"/>
                <c:pt idx="0">
                  <c:v>103.43921568627451</c:v>
                </c:pt>
                <c:pt idx="1">
                  <c:v>102.04005602240896</c:v>
                </c:pt>
                <c:pt idx="2">
                  <c:v>101.01064425770309</c:v>
                </c:pt>
                <c:pt idx="3">
                  <c:v>100.30196078431374</c:v>
                </c:pt>
                <c:pt idx="4">
                  <c:v>100.29635854341737</c:v>
                </c:pt>
                <c:pt idx="5">
                  <c:v>100.29635854341737</c:v>
                </c:pt>
                <c:pt idx="6">
                  <c:v>100.29635854341737</c:v>
                </c:pt>
                <c:pt idx="7">
                  <c:v>100.29635854341737</c:v>
                </c:pt>
                <c:pt idx="8">
                  <c:v>100.29635854341737</c:v>
                </c:pt>
                <c:pt idx="9">
                  <c:v>100.29635854341737</c:v>
                </c:pt>
                <c:pt idx="10">
                  <c:v>100.29635854341737</c:v>
                </c:pt>
                <c:pt idx="11">
                  <c:v>100.29635854341737</c:v>
                </c:pt>
                <c:pt idx="12">
                  <c:v>100.26834733893558</c:v>
                </c:pt>
                <c:pt idx="13">
                  <c:v>100.07086834733894</c:v>
                </c:pt>
                <c:pt idx="14">
                  <c:v>100</c:v>
                </c:pt>
                <c:pt idx="15">
                  <c:v>100</c:v>
                </c:pt>
              </c:numCache>
            </c:numRef>
          </c:yVal>
          <c:smooth val="0"/>
          <c:extLst>
            <c:ext xmlns:c16="http://schemas.microsoft.com/office/drawing/2014/chart" uri="{C3380CC4-5D6E-409C-BE32-E72D297353CC}">
              <c16:uniqueId val="{00000005-C005-4EA9-807B-F70C13E0F991}"/>
            </c:ext>
          </c:extLst>
        </c:ser>
        <c:ser>
          <c:idx val="6"/>
          <c:order val="6"/>
          <c:tx>
            <c:strRef>
              <c:f>'Generic ECU'!$F$69</c:f>
              <c:strCache>
                <c:ptCount val="1"/>
                <c:pt idx="0">
                  <c:v>5.5</c:v>
                </c:pt>
              </c:strCache>
            </c:strRef>
          </c:tx>
          <c:marker>
            <c:symbol val="none"/>
          </c:marker>
          <c:xVal>
            <c:numRef>
              <c:f>'Generic ECU'!$G$62:$V$62</c:f>
              <c:numCache>
                <c:formatCode>0.000</c:formatCode>
                <c:ptCount val="16"/>
                <c:pt idx="0">
                  <c:v>0.02</c:v>
                </c:pt>
                <c:pt idx="1">
                  <c:v>0.09</c:v>
                </c:pt>
                <c:pt idx="2">
                  <c:v>0.16</c:v>
                </c:pt>
                <c:pt idx="3">
                  <c:v>0.23</c:v>
                </c:pt>
                <c:pt idx="4">
                  <c:v>0.3</c:v>
                </c:pt>
                <c:pt idx="5">
                  <c:v>0.37</c:v>
                </c:pt>
                <c:pt idx="6">
                  <c:v>0.44</c:v>
                </c:pt>
                <c:pt idx="7">
                  <c:v>0.51</c:v>
                </c:pt>
                <c:pt idx="8">
                  <c:v>0.57999999999999996</c:v>
                </c:pt>
                <c:pt idx="9">
                  <c:v>0.65</c:v>
                </c:pt>
                <c:pt idx="10">
                  <c:v>0.72</c:v>
                </c:pt>
                <c:pt idx="11">
                  <c:v>0.79</c:v>
                </c:pt>
                <c:pt idx="12">
                  <c:v>0.86</c:v>
                </c:pt>
                <c:pt idx="13">
                  <c:v>0.93</c:v>
                </c:pt>
                <c:pt idx="14">
                  <c:v>1</c:v>
                </c:pt>
                <c:pt idx="15">
                  <c:v>2</c:v>
                </c:pt>
              </c:numCache>
            </c:numRef>
          </c:xVal>
          <c:yVal>
            <c:numRef>
              <c:f>'Generic ECU'!$G$69:$V$69</c:f>
              <c:numCache>
                <c:formatCode>0</c:formatCode>
                <c:ptCount val="16"/>
                <c:pt idx="0">
                  <c:v>100</c:v>
                </c:pt>
                <c:pt idx="1">
                  <c:v>100</c:v>
                </c:pt>
                <c:pt idx="2">
                  <c:v>100</c:v>
                </c:pt>
                <c:pt idx="3">
                  <c:v>100</c:v>
                </c:pt>
                <c:pt idx="4">
                  <c:v>100</c:v>
                </c:pt>
                <c:pt idx="5">
                  <c:v>100</c:v>
                </c:pt>
                <c:pt idx="6">
                  <c:v>100</c:v>
                </c:pt>
                <c:pt idx="7">
                  <c:v>100</c:v>
                </c:pt>
                <c:pt idx="8">
                  <c:v>100</c:v>
                </c:pt>
                <c:pt idx="9">
                  <c:v>100</c:v>
                </c:pt>
                <c:pt idx="10">
                  <c:v>100</c:v>
                </c:pt>
                <c:pt idx="11">
                  <c:v>100</c:v>
                </c:pt>
                <c:pt idx="12">
                  <c:v>100</c:v>
                </c:pt>
                <c:pt idx="13">
                  <c:v>100</c:v>
                </c:pt>
                <c:pt idx="14">
                  <c:v>100</c:v>
                </c:pt>
                <c:pt idx="15">
                  <c:v>100</c:v>
                </c:pt>
              </c:numCache>
            </c:numRef>
          </c:yVal>
          <c:smooth val="0"/>
          <c:extLst>
            <c:ext xmlns:c16="http://schemas.microsoft.com/office/drawing/2014/chart" uri="{C3380CC4-5D6E-409C-BE32-E72D297353CC}">
              <c16:uniqueId val="{00000006-C005-4EA9-807B-F70C13E0F991}"/>
            </c:ext>
          </c:extLst>
        </c:ser>
        <c:ser>
          <c:idx val="8"/>
          <c:order val="7"/>
          <c:tx>
            <c:strRef>
              <c:f>'Generic ECU'!$F$70</c:f>
              <c:strCache>
                <c:ptCount val="1"/>
                <c:pt idx="0">
                  <c:v>6.0</c:v>
                </c:pt>
              </c:strCache>
            </c:strRef>
          </c:tx>
          <c:marker>
            <c:symbol val="none"/>
          </c:marker>
          <c:xVal>
            <c:numRef>
              <c:f>'Generic ECU'!$G$62:$V$62</c:f>
              <c:numCache>
                <c:formatCode>0.000</c:formatCode>
                <c:ptCount val="16"/>
                <c:pt idx="0">
                  <c:v>0.02</c:v>
                </c:pt>
                <c:pt idx="1">
                  <c:v>0.09</c:v>
                </c:pt>
                <c:pt idx="2">
                  <c:v>0.16</c:v>
                </c:pt>
                <c:pt idx="3">
                  <c:v>0.23</c:v>
                </c:pt>
                <c:pt idx="4">
                  <c:v>0.3</c:v>
                </c:pt>
                <c:pt idx="5">
                  <c:v>0.37</c:v>
                </c:pt>
                <c:pt idx="6">
                  <c:v>0.44</c:v>
                </c:pt>
                <c:pt idx="7">
                  <c:v>0.51</c:v>
                </c:pt>
                <c:pt idx="8">
                  <c:v>0.57999999999999996</c:v>
                </c:pt>
                <c:pt idx="9">
                  <c:v>0.65</c:v>
                </c:pt>
                <c:pt idx="10">
                  <c:v>0.72</c:v>
                </c:pt>
                <c:pt idx="11">
                  <c:v>0.79</c:v>
                </c:pt>
                <c:pt idx="12">
                  <c:v>0.86</c:v>
                </c:pt>
                <c:pt idx="13">
                  <c:v>0.93</c:v>
                </c:pt>
                <c:pt idx="14">
                  <c:v>1</c:v>
                </c:pt>
                <c:pt idx="15">
                  <c:v>2</c:v>
                </c:pt>
              </c:numCache>
            </c:numRef>
          </c:xVal>
          <c:yVal>
            <c:numRef>
              <c:f>'Generic ECU'!$G$70:$V$70</c:f>
              <c:numCache>
                <c:formatCode>0</c:formatCode>
                <c:ptCount val="16"/>
                <c:pt idx="0">
                  <c:v>129.23333333333335</c:v>
                </c:pt>
                <c:pt idx="1">
                  <c:v>117.3404761904762</c:v>
                </c:pt>
                <c:pt idx="2">
                  <c:v>108.5904761904762</c:v>
                </c:pt>
                <c:pt idx="3">
                  <c:v>102.56666666666666</c:v>
                </c:pt>
                <c:pt idx="4">
                  <c:v>102.51904761904768</c:v>
                </c:pt>
                <c:pt idx="5">
                  <c:v>102.51904761904768</c:v>
                </c:pt>
                <c:pt idx="6">
                  <c:v>102.51904761904768</c:v>
                </c:pt>
                <c:pt idx="7">
                  <c:v>102.51904761904768</c:v>
                </c:pt>
                <c:pt idx="8">
                  <c:v>102.51904761904768</c:v>
                </c:pt>
                <c:pt idx="9">
                  <c:v>102.51904761904768</c:v>
                </c:pt>
                <c:pt idx="10">
                  <c:v>102.51904761904768</c:v>
                </c:pt>
                <c:pt idx="11">
                  <c:v>102.51904761904768</c:v>
                </c:pt>
                <c:pt idx="12">
                  <c:v>102.28095238095241</c:v>
                </c:pt>
                <c:pt idx="13">
                  <c:v>100.60238095238103</c:v>
                </c:pt>
                <c:pt idx="14">
                  <c:v>100</c:v>
                </c:pt>
                <c:pt idx="15">
                  <c:v>100</c:v>
                </c:pt>
              </c:numCache>
            </c:numRef>
          </c:yVal>
          <c:smooth val="0"/>
          <c:extLst>
            <c:ext xmlns:c16="http://schemas.microsoft.com/office/drawing/2014/chart" uri="{C3380CC4-5D6E-409C-BE32-E72D297353CC}">
              <c16:uniqueId val="{00000007-C005-4EA9-807B-F70C13E0F991}"/>
            </c:ext>
          </c:extLst>
        </c:ser>
        <c:dLbls>
          <c:showLegendKey val="0"/>
          <c:showVal val="0"/>
          <c:showCatName val="0"/>
          <c:showSerName val="0"/>
          <c:showPercent val="0"/>
          <c:showBubbleSize val="0"/>
        </c:dLbls>
        <c:axId val="170808448"/>
        <c:axId val="170810368"/>
      </c:scatterChart>
      <c:valAx>
        <c:axId val="170808448"/>
        <c:scaling>
          <c:orientation val="minMax"/>
          <c:max val="2"/>
        </c:scaling>
        <c:delete val="0"/>
        <c:axPos val="b"/>
        <c:majorGridlines/>
        <c:title>
          <c:tx>
            <c:rich>
              <a:bodyPr/>
              <a:lstStyle/>
              <a:p>
                <a:pPr marL="0" marR="0" indent="0" algn="ctr" defTabSz="914400" rtl="0" eaLnBrk="1" fontAlgn="auto" latinLnBrk="0" hangingPunct="1">
                  <a:lnSpc>
                    <a:spcPct val="100000"/>
                  </a:lnSpc>
                  <a:spcBef>
                    <a:spcPts val="0"/>
                  </a:spcBef>
                  <a:spcAft>
                    <a:spcPts val="0"/>
                  </a:spcAft>
                  <a:buClrTx/>
                  <a:buSzTx/>
                  <a:buFontTx/>
                  <a:buNone/>
                  <a:tabLst/>
                  <a:defRPr sz="1000" b="1" i="0" u="none" strike="noStrike" kern="1200" baseline="0">
                    <a:solidFill>
                      <a:sysClr val="windowText" lastClr="000000"/>
                    </a:solidFill>
                    <a:latin typeface="+mn-lt"/>
                    <a:ea typeface="+mn-ea"/>
                    <a:cs typeface="+mn-cs"/>
                  </a:defRPr>
                </a:pPr>
                <a:r>
                  <a:rPr lang="en-GB" sz="1000" b="1" i="0" baseline="0"/>
                  <a:t>Effective Pulse WIdth (mS)</a:t>
                </a:r>
              </a:p>
            </c:rich>
          </c:tx>
          <c:overlay val="0"/>
        </c:title>
        <c:numFmt formatCode="0.0" sourceLinked="0"/>
        <c:majorTickMark val="out"/>
        <c:minorTickMark val="none"/>
        <c:tickLblPos val="nextTo"/>
        <c:crossAx val="170810368"/>
        <c:crosses val="autoZero"/>
        <c:crossBetween val="midCat"/>
        <c:majorUnit val="0.2"/>
      </c:valAx>
      <c:valAx>
        <c:axId val="170810368"/>
        <c:scaling>
          <c:orientation val="minMax"/>
          <c:min val="100"/>
        </c:scaling>
        <c:delete val="0"/>
        <c:axPos val="l"/>
        <c:majorGridlines/>
        <c:title>
          <c:tx>
            <c:rich>
              <a:bodyPr rot="-5400000" vert="horz"/>
              <a:lstStyle/>
              <a:p>
                <a:pPr>
                  <a:defRPr/>
                </a:pPr>
                <a:r>
                  <a:rPr lang="en-GB"/>
                  <a:t>Multiplier (%)</a:t>
                </a:r>
              </a:p>
            </c:rich>
          </c:tx>
          <c:overlay val="0"/>
        </c:title>
        <c:numFmt formatCode="0" sourceLinked="1"/>
        <c:majorTickMark val="out"/>
        <c:minorTickMark val="none"/>
        <c:tickLblPos val="nextTo"/>
        <c:crossAx val="170808448"/>
        <c:crosses val="autoZero"/>
        <c:crossBetween val="midCat"/>
      </c:valAx>
    </c:plotArea>
    <c:legend>
      <c:legendPos val="r"/>
      <c:overlay val="0"/>
    </c:legend>
    <c:plotVisOnly val="1"/>
    <c:dispBlanksAs val="gap"/>
    <c:showDLblsOverMax val="0"/>
  </c:chart>
  <c:printSettings>
    <c:headerFooter/>
    <c:pageMargins b="0.750000000000006" l="0.70000000000000062" r="0.70000000000000062" t="0.75000000000000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1400"/>
              <a:t>Injector Scaling</a:t>
            </a:r>
          </a:p>
        </c:rich>
      </c:tx>
      <c:overlay val="0"/>
    </c:title>
    <c:autoTitleDeleted val="0"/>
    <c:plotArea>
      <c:layout/>
      <c:scatterChart>
        <c:scatterStyle val="smoothMarker"/>
        <c:varyColors val="0"/>
        <c:ser>
          <c:idx val="0"/>
          <c:order val="0"/>
          <c:tx>
            <c:strRef>
              <c:f>LINK!$G$14</c:f>
              <c:strCache>
                <c:ptCount val="1"/>
                <c:pt idx="0">
                  <c:v>Scale</c:v>
                </c:pt>
              </c:strCache>
            </c:strRef>
          </c:tx>
          <c:marker>
            <c:symbol val="none"/>
          </c:marker>
          <c:xVal>
            <c:numRef>
              <c:f>LINK!$F$15:$F$22</c:f>
              <c:numCache>
                <c:formatCode>0.0</c:formatCode>
                <c:ptCount val="8"/>
                <c:pt idx="0">
                  <c:v>2.5</c:v>
                </c:pt>
                <c:pt idx="1">
                  <c:v>3</c:v>
                </c:pt>
                <c:pt idx="2">
                  <c:v>3.5</c:v>
                </c:pt>
                <c:pt idx="3">
                  <c:v>4</c:v>
                </c:pt>
                <c:pt idx="4">
                  <c:v>4.5</c:v>
                </c:pt>
                <c:pt idx="5">
                  <c:v>5</c:v>
                </c:pt>
                <c:pt idx="6">
                  <c:v>5.5</c:v>
                </c:pt>
                <c:pt idx="7">
                  <c:v>6</c:v>
                </c:pt>
              </c:numCache>
            </c:numRef>
          </c:xVal>
          <c:yVal>
            <c:numRef>
              <c:f>LINK!$G$15:$G$22</c:f>
              <c:numCache>
                <c:formatCode>0</c:formatCode>
                <c:ptCount val="8"/>
                <c:pt idx="0">
                  <c:v>1278.7425000000001</c:v>
                </c:pt>
                <c:pt idx="1">
                  <c:v>1424.4590000000001</c:v>
                </c:pt>
                <c:pt idx="2">
                  <c:v>1554.1617499999998</c:v>
                </c:pt>
                <c:pt idx="3">
                  <c:v>1684.7833499999999</c:v>
                </c:pt>
                <c:pt idx="4">
                  <c:v>1831.3738499999999</c:v>
                </c:pt>
                <c:pt idx="5">
                  <c:v>1919.7053499999997</c:v>
                </c:pt>
                <c:pt idx="6">
                  <c:v>2041.9307999999999</c:v>
                </c:pt>
                <c:pt idx="7">
                  <c:v>2136.5125499999999</c:v>
                </c:pt>
              </c:numCache>
            </c:numRef>
          </c:yVal>
          <c:smooth val="1"/>
          <c:extLst>
            <c:ext xmlns:c16="http://schemas.microsoft.com/office/drawing/2014/chart" uri="{C3380CC4-5D6E-409C-BE32-E72D297353CC}">
              <c16:uniqueId val="{00000000-A72F-4B4F-91D6-D459BAB52D8A}"/>
            </c:ext>
          </c:extLst>
        </c:ser>
        <c:dLbls>
          <c:showLegendKey val="0"/>
          <c:showVal val="0"/>
          <c:showCatName val="0"/>
          <c:showSerName val="0"/>
          <c:showPercent val="0"/>
          <c:showBubbleSize val="0"/>
        </c:dLbls>
        <c:axId val="170924288"/>
        <c:axId val="170930560"/>
      </c:scatterChart>
      <c:valAx>
        <c:axId val="170924288"/>
        <c:scaling>
          <c:orientation val="minMax"/>
        </c:scaling>
        <c:delete val="0"/>
        <c:axPos val="b"/>
        <c:majorGridlines/>
        <c:title>
          <c:tx>
            <c:strRef>
              <c:f>LINK!$F$14</c:f>
              <c:strCache>
                <c:ptCount val="1"/>
                <c:pt idx="0">
                  <c:v>bar</c:v>
                </c:pt>
              </c:strCache>
            </c:strRef>
          </c:tx>
          <c:overlay val="0"/>
          <c:txPr>
            <a:bodyPr/>
            <a:lstStyle/>
            <a:p>
              <a:pPr>
                <a:defRPr/>
              </a:pPr>
              <a:endParaRPr lang="en-US"/>
            </a:p>
          </c:txPr>
        </c:title>
        <c:numFmt formatCode="0.0" sourceLinked="1"/>
        <c:majorTickMark val="out"/>
        <c:minorTickMark val="none"/>
        <c:tickLblPos val="nextTo"/>
        <c:crossAx val="170930560"/>
        <c:crosses val="autoZero"/>
        <c:crossBetween val="midCat"/>
      </c:valAx>
      <c:valAx>
        <c:axId val="170930560"/>
        <c:scaling>
          <c:orientation val="minMax"/>
        </c:scaling>
        <c:delete val="0"/>
        <c:axPos val="l"/>
        <c:majorGridlines/>
        <c:title>
          <c:tx>
            <c:strRef>
              <c:f>LINK!$H$15</c:f>
              <c:strCache>
                <c:ptCount val="1"/>
                <c:pt idx="0">
                  <c:v>cc/min  at 25°C</c:v>
                </c:pt>
              </c:strCache>
            </c:strRef>
          </c:tx>
          <c:overlay val="0"/>
          <c:txPr>
            <a:bodyPr rot="-5400000" vert="horz"/>
            <a:lstStyle/>
            <a:p>
              <a:pPr>
                <a:defRPr/>
              </a:pPr>
              <a:endParaRPr lang="en-US"/>
            </a:p>
          </c:txPr>
        </c:title>
        <c:numFmt formatCode="0" sourceLinked="1"/>
        <c:majorTickMark val="out"/>
        <c:minorTickMark val="none"/>
        <c:tickLblPos val="nextTo"/>
        <c:crossAx val="170924288"/>
        <c:crosses val="autoZero"/>
        <c:crossBetween val="midCat"/>
      </c:valAx>
    </c:plotArea>
    <c:legend>
      <c:legendPos val="r"/>
      <c:overlay val="0"/>
    </c:legend>
    <c:plotVisOnly val="1"/>
    <c:dispBlanksAs val="gap"/>
    <c:showDLblsOverMax val="0"/>
  </c:chart>
  <c:printSettings>
    <c:headerFooter/>
    <c:pageMargins b="0.75000000000000488" l="0.70000000000000062" r="0.70000000000000062" t="0.7500000000000048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1400"/>
              <a:t>Latency</a:t>
            </a:r>
          </a:p>
        </c:rich>
      </c:tx>
      <c:overlay val="1"/>
    </c:title>
    <c:autoTitleDeleted val="0"/>
    <c:plotArea>
      <c:layout>
        <c:manualLayout>
          <c:layoutTarget val="inner"/>
          <c:xMode val="edge"/>
          <c:yMode val="edge"/>
          <c:x val="0.10160860833284455"/>
          <c:y val="0.10426697541759154"/>
          <c:w val="0.76627255374884984"/>
          <c:h val="0.77400091292936513"/>
        </c:manualLayout>
      </c:layout>
      <c:scatterChart>
        <c:scatterStyle val="smoothMarker"/>
        <c:varyColors val="0"/>
        <c:ser>
          <c:idx val="0"/>
          <c:order val="0"/>
          <c:tx>
            <c:strRef>
              <c:f>LINK!$F$41</c:f>
              <c:strCache>
                <c:ptCount val="1"/>
                <c:pt idx="0">
                  <c:v>2.5</c:v>
                </c:pt>
              </c:strCache>
            </c:strRef>
          </c:tx>
          <c:marker>
            <c:symbol val="none"/>
          </c:marker>
          <c:xVal>
            <c:numRef>
              <c:f>LINK!$G$40:$N$40</c:f>
              <c:numCache>
                <c:formatCode>0.0</c:formatCode>
                <c:ptCount val="8"/>
                <c:pt idx="0">
                  <c:v>6</c:v>
                </c:pt>
                <c:pt idx="1">
                  <c:v>7</c:v>
                </c:pt>
                <c:pt idx="2">
                  <c:v>8</c:v>
                </c:pt>
                <c:pt idx="3">
                  <c:v>9</c:v>
                </c:pt>
                <c:pt idx="4">
                  <c:v>10</c:v>
                </c:pt>
                <c:pt idx="5">
                  <c:v>11</c:v>
                </c:pt>
                <c:pt idx="6">
                  <c:v>12</c:v>
                </c:pt>
                <c:pt idx="7">
                  <c:v>13</c:v>
                </c:pt>
              </c:numCache>
            </c:numRef>
          </c:xVal>
          <c:yVal>
            <c:numRef>
              <c:f>LINK!$G$41:$N$41</c:f>
              <c:numCache>
                <c:formatCode>0.000</c:formatCode>
                <c:ptCount val="8"/>
                <c:pt idx="0">
                  <c:v>3.457845864661663</c:v>
                </c:pt>
                <c:pt idx="1">
                  <c:v>2.8614699248120337</c:v>
                </c:pt>
                <c:pt idx="2">
                  <c:v>2.3875295055821368</c:v>
                </c:pt>
                <c:pt idx="3">
                  <c:v>2.0190150375939844</c:v>
                </c:pt>
                <c:pt idx="4">
                  <c:v>1.7389169514695819</c:v>
                </c:pt>
                <c:pt idx="5">
                  <c:v>1.5302256778309378</c:v>
                </c:pt>
                <c:pt idx="6">
                  <c:v>1.3759316473000673</c:v>
                </c:pt>
                <c:pt idx="7">
                  <c:v>1.2590252904989736</c:v>
                </c:pt>
              </c:numCache>
            </c:numRef>
          </c:yVal>
          <c:smooth val="1"/>
          <c:extLst>
            <c:ext xmlns:c16="http://schemas.microsoft.com/office/drawing/2014/chart" uri="{C3380CC4-5D6E-409C-BE32-E72D297353CC}">
              <c16:uniqueId val="{00000000-E773-4625-9D5E-17B4B578FF2E}"/>
            </c:ext>
          </c:extLst>
        </c:ser>
        <c:ser>
          <c:idx val="1"/>
          <c:order val="1"/>
          <c:tx>
            <c:strRef>
              <c:f>LINK!$F$42</c:f>
              <c:strCache>
                <c:ptCount val="1"/>
                <c:pt idx="0">
                  <c:v>3.0</c:v>
                </c:pt>
              </c:strCache>
            </c:strRef>
          </c:tx>
          <c:marker>
            <c:symbol val="none"/>
          </c:marker>
          <c:xVal>
            <c:numRef>
              <c:f>LINK!$G$40:$N$40</c:f>
              <c:numCache>
                <c:formatCode>0.0</c:formatCode>
                <c:ptCount val="8"/>
                <c:pt idx="0">
                  <c:v>6</c:v>
                </c:pt>
                <c:pt idx="1">
                  <c:v>7</c:v>
                </c:pt>
                <c:pt idx="2">
                  <c:v>8</c:v>
                </c:pt>
                <c:pt idx="3">
                  <c:v>9</c:v>
                </c:pt>
                <c:pt idx="4">
                  <c:v>10</c:v>
                </c:pt>
                <c:pt idx="5">
                  <c:v>11</c:v>
                </c:pt>
                <c:pt idx="6">
                  <c:v>12</c:v>
                </c:pt>
                <c:pt idx="7">
                  <c:v>13</c:v>
                </c:pt>
              </c:numCache>
            </c:numRef>
          </c:xVal>
          <c:yVal>
            <c:numRef>
              <c:f>LINK!$G$42:$N$42</c:f>
              <c:numCache>
                <c:formatCode>0.000</c:formatCode>
                <c:ptCount val="8"/>
                <c:pt idx="0">
                  <c:v>3.8796200501253235</c:v>
                </c:pt>
                <c:pt idx="1">
                  <c:v>3.1316899749373501</c:v>
                </c:pt>
                <c:pt idx="2">
                  <c:v>2.5532108452950553</c:v>
                </c:pt>
                <c:pt idx="3">
                  <c:v>2.1189097744360854</c:v>
                </c:pt>
                <c:pt idx="4">
                  <c:v>1.80351387559808</c:v>
                </c:pt>
                <c:pt idx="5">
                  <c:v>1.5817502620186801</c:v>
                </c:pt>
                <c:pt idx="6">
                  <c:v>1.428346046935518</c:v>
                </c:pt>
                <c:pt idx="7">
                  <c:v>1.3180283435862297</c:v>
                </c:pt>
              </c:numCache>
            </c:numRef>
          </c:yVal>
          <c:smooth val="1"/>
          <c:extLst>
            <c:ext xmlns:c16="http://schemas.microsoft.com/office/drawing/2014/chart" uri="{C3380CC4-5D6E-409C-BE32-E72D297353CC}">
              <c16:uniqueId val="{00000001-E773-4625-9D5E-17B4B578FF2E}"/>
            </c:ext>
          </c:extLst>
        </c:ser>
        <c:ser>
          <c:idx val="2"/>
          <c:order val="2"/>
          <c:tx>
            <c:strRef>
              <c:f>LINK!$F$43</c:f>
              <c:strCache>
                <c:ptCount val="1"/>
                <c:pt idx="0">
                  <c:v>3.5</c:v>
                </c:pt>
              </c:strCache>
            </c:strRef>
          </c:tx>
          <c:marker>
            <c:symbol val="none"/>
          </c:marker>
          <c:xVal>
            <c:numRef>
              <c:f>LINK!$G$40:$N$40</c:f>
              <c:numCache>
                <c:formatCode>0.0</c:formatCode>
                <c:ptCount val="8"/>
                <c:pt idx="0">
                  <c:v>6</c:v>
                </c:pt>
                <c:pt idx="1">
                  <c:v>7</c:v>
                </c:pt>
                <c:pt idx="2">
                  <c:v>8</c:v>
                </c:pt>
                <c:pt idx="3">
                  <c:v>9</c:v>
                </c:pt>
                <c:pt idx="4">
                  <c:v>10</c:v>
                </c:pt>
                <c:pt idx="5">
                  <c:v>11</c:v>
                </c:pt>
                <c:pt idx="6">
                  <c:v>12</c:v>
                </c:pt>
                <c:pt idx="7">
                  <c:v>13</c:v>
                </c:pt>
              </c:numCache>
            </c:numRef>
          </c:xVal>
          <c:yVal>
            <c:numRef>
              <c:f>LINK!$G$43:$N$43</c:f>
              <c:numCache>
                <c:formatCode>0.000</c:formatCode>
                <c:ptCount val="8"/>
                <c:pt idx="0">
                  <c:v>4.0299561403508832</c:v>
                </c:pt>
                <c:pt idx="1">
                  <c:v>3.2884862155388497</c:v>
                </c:pt>
                <c:pt idx="2">
                  <c:v>2.6981770334928239</c:v>
                </c:pt>
                <c:pt idx="3">
                  <c:v>2.2388045112781949</c:v>
                </c:pt>
                <c:pt idx="4">
                  <c:v>1.8901445659603553</c:v>
                </c:pt>
                <c:pt idx="5">
                  <c:v>1.6319731146046941</c:v>
                </c:pt>
                <c:pt idx="6">
                  <c:v>1.4440660742765967</c:v>
                </c:pt>
                <c:pt idx="7">
                  <c:v>1.3061993620414682</c:v>
                </c:pt>
              </c:numCache>
            </c:numRef>
          </c:yVal>
          <c:smooth val="1"/>
          <c:extLst>
            <c:ext xmlns:c16="http://schemas.microsoft.com/office/drawing/2014/chart" uri="{C3380CC4-5D6E-409C-BE32-E72D297353CC}">
              <c16:uniqueId val="{00000002-E773-4625-9D5E-17B4B578FF2E}"/>
            </c:ext>
          </c:extLst>
        </c:ser>
        <c:ser>
          <c:idx val="3"/>
          <c:order val="3"/>
          <c:tx>
            <c:strRef>
              <c:f>LINK!$F$44</c:f>
              <c:strCache>
                <c:ptCount val="1"/>
                <c:pt idx="0">
                  <c:v>4.0</c:v>
                </c:pt>
              </c:strCache>
            </c:strRef>
          </c:tx>
          <c:marker>
            <c:symbol val="none"/>
          </c:marker>
          <c:xVal>
            <c:numRef>
              <c:f>LINK!$G$40:$N$40</c:f>
              <c:numCache>
                <c:formatCode>0.0</c:formatCode>
                <c:ptCount val="8"/>
                <c:pt idx="0">
                  <c:v>6</c:v>
                </c:pt>
                <c:pt idx="1">
                  <c:v>7</c:v>
                </c:pt>
                <c:pt idx="2">
                  <c:v>8</c:v>
                </c:pt>
                <c:pt idx="3">
                  <c:v>9</c:v>
                </c:pt>
                <c:pt idx="4">
                  <c:v>10</c:v>
                </c:pt>
                <c:pt idx="5">
                  <c:v>11</c:v>
                </c:pt>
                <c:pt idx="6">
                  <c:v>12</c:v>
                </c:pt>
                <c:pt idx="7">
                  <c:v>13</c:v>
                </c:pt>
              </c:numCache>
            </c:numRef>
          </c:xVal>
          <c:yVal>
            <c:numRef>
              <c:f>LINK!$G$44:$N$44</c:f>
              <c:numCache>
                <c:formatCode>0.000</c:formatCode>
                <c:ptCount val="8"/>
                <c:pt idx="0">
                  <c:v>4.592228070175457</c:v>
                </c:pt>
                <c:pt idx="1">
                  <c:v>3.6551240601503903</c:v>
                </c:pt>
                <c:pt idx="2">
                  <c:v>2.9246188197767236</c:v>
                </c:pt>
                <c:pt idx="3">
                  <c:v>2.3717593984962466</c:v>
                </c:pt>
                <c:pt idx="4">
                  <c:v>1.9675928457507474</c:v>
                </c:pt>
                <c:pt idx="5">
                  <c:v>1.6831662109820087</c:v>
                </c:pt>
                <c:pt idx="6">
                  <c:v>1.4895265436318113</c:v>
                </c:pt>
                <c:pt idx="7">
                  <c:v>1.3577208931419484</c:v>
                </c:pt>
              </c:numCache>
            </c:numRef>
          </c:yVal>
          <c:smooth val="1"/>
          <c:extLst>
            <c:ext xmlns:c16="http://schemas.microsoft.com/office/drawing/2014/chart" uri="{C3380CC4-5D6E-409C-BE32-E72D297353CC}">
              <c16:uniqueId val="{00000003-E773-4625-9D5E-17B4B578FF2E}"/>
            </c:ext>
          </c:extLst>
        </c:ser>
        <c:ser>
          <c:idx val="4"/>
          <c:order val="4"/>
          <c:tx>
            <c:strRef>
              <c:f>LINK!$F$45</c:f>
              <c:strCache>
                <c:ptCount val="1"/>
                <c:pt idx="0">
                  <c:v>4.5</c:v>
                </c:pt>
              </c:strCache>
            </c:strRef>
          </c:tx>
          <c:marker>
            <c:symbol val="none"/>
          </c:marker>
          <c:xVal>
            <c:numRef>
              <c:f>LINK!$G$40:$N$40</c:f>
              <c:numCache>
                <c:formatCode>0.0</c:formatCode>
                <c:ptCount val="8"/>
                <c:pt idx="0">
                  <c:v>6</c:v>
                </c:pt>
                <c:pt idx="1">
                  <c:v>7</c:v>
                </c:pt>
                <c:pt idx="2">
                  <c:v>8</c:v>
                </c:pt>
                <c:pt idx="3">
                  <c:v>9</c:v>
                </c:pt>
                <c:pt idx="4">
                  <c:v>10</c:v>
                </c:pt>
                <c:pt idx="5">
                  <c:v>11</c:v>
                </c:pt>
                <c:pt idx="6">
                  <c:v>12</c:v>
                </c:pt>
                <c:pt idx="7">
                  <c:v>13</c:v>
                </c:pt>
              </c:numCache>
            </c:numRef>
          </c:xVal>
          <c:yVal>
            <c:numRef>
              <c:f>LINK!$G$45:$N$45</c:f>
              <c:numCache>
                <c:formatCode>0.000</c:formatCode>
                <c:ptCount val="8"/>
                <c:pt idx="0">
                  <c:v>5.1224849624060376</c:v>
                </c:pt>
                <c:pt idx="1">
                  <c:v>4.0299122807017653</c:v>
                </c:pt>
                <c:pt idx="2">
                  <c:v>3.1822312599681055</c:v>
                </c:pt>
                <c:pt idx="3">
                  <c:v>2.5453533834586466</c:v>
                </c:pt>
                <c:pt idx="4">
                  <c:v>2.0851901344269734</c:v>
                </c:pt>
                <c:pt idx="5">
                  <c:v>1.7676529961266745</c:v>
                </c:pt>
                <c:pt idx="6">
                  <c:v>1.5586534518113524</c:v>
                </c:pt>
                <c:pt idx="7">
                  <c:v>1.4241029847345672</c:v>
                </c:pt>
              </c:numCache>
            </c:numRef>
          </c:yVal>
          <c:smooth val="1"/>
          <c:extLst>
            <c:ext xmlns:c16="http://schemas.microsoft.com/office/drawing/2014/chart" uri="{C3380CC4-5D6E-409C-BE32-E72D297353CC}">
              <c16:uniqueId val="{00000004-E773-4625-9D5E-17B4B578FF2E}"/>
            </c:ext>
          </c:extLst>
        </c:ser>
        <c:ser>
          <c:idx val="5"/>
          <c:order val="5"/>
          <c:tx>
            <c:strRef>
              <c:f>LINK!$F$46</c:f>
              <c:strCache>
                <c:ptCount val="1"/>
                <c:pt idx="0">
                  <c:v>5.0</c:v>
                </c:pt>
              </c:strCache>
            </c:strRef>
          </c:tx>
          <c:marker>
            <c:symbol val="none"/>
          </c:marker>
          <c:xVal>
            <c:numRef>
              <c:f>LINK!$G$40:$N$40</c:f>
              <c:numCache>
                <c:formatCode>0.0</c:formatCode>
                <c:ptCount val="8"/>
                <c:pt idx="0">
                  <c:v>6</c:v>
                </c:pt>
                <c:pt idx="1">
                  <c:v>7</c:v>
                </c:pt>
                <c:pt idx="2">
                  <c:v>8</c:v>
                </c:pt>
                <c:pt idx="3">
                  <c:v>9</c:v>
                </c:pt>
                <c:pt idx="4">
                  <c:v>10</c:v>
                </c:pt>
                <c:pt idx="5">
                  <c:v>11</c:v>
                </c:pt>
                <c:pt idx="6">
                  <c:v>12</c:v>
                </c:pt>
                <c:pt idx="7">
                  <c:v>13</c:v>
                </c:pt>
              </c:numCache>
            </c:numRef>
          </c:xVal>
          <c:yVal>
            <c:numRef>
              <c:f>LINK!$G$46:$N$46</c:f>
              <c:numCache>
                <c:formatCode>0.000</c:formatCode>
                <c:ptCount val="8"/>
                <c:pt idx="0">
                  <c:v>6.3178859649122998</c:v>
                </c:pt>
                <c:pt idx="1">
                  <c:v>4.8070927318295773</c:v>
                </c:pt>
                <c:pt idx="2">
                  <c:v>3.6591148325358844</c:v>
                </c:pt>
                <c:pt idx="3">
                  <c:v>2.8204060150375874</c:v>
                </c:pt>
                <c:pt idx="4">
                  <c:v>2.23742002734107</c:v>
                </c:pt>
                <c:pt idx="5">
                  <c:v>1.8566106174527164</c:v>
                </c:pt>
                <c:pt idx="6">
                  <c:v>1.6244315333789032</c:v>
                </c:pt>
                <c:pt idx="7">
                  <c:v>1.4873365231260038</c:v>
                </c:pt>
              </c:numCache>
            </c:numRef>
          </c:yVal>
          <c:smooth val="1"/>
          <c:extLst>
            <c:ext xmlns:c16="http://schemas.microsoft.com/office/drawing/2014/chart" uri="{C3380CC4-5D6E-409C-BE32-E72D297353CC}">
              <c16:uniqueId val="{00000005-E773-4625-9D5E-17B4B578FF2E}"/>
            </c:ext>
          </c:extLst>
        </c:ser>
        <c:ser>
          <c:idx val="6"/>
          <c:order val="6"/>
          <c:tx>
            <c:strRef>
              <c:f>LINK!$F$47</c:f>
              <c:strCache>
                <c:ptCount val="1"/>
                <c:pt idx="0">
                  <c:v>5.5</c:v>
                </c:pt>
              </c:strCache>
            </c:strRef>
          </c:tx>
          <c:marker>
            <c:symbol val="none"/>
          </c:marker>
          <c:xVal>
            <c:numRef>
              <c:f>LINK!$G$40:$N$40</c:f>
              <c:numCache>
                <c:formatCode>0.0</c:formatCode>
                <c:ptCount val="8"/>
                <c:pt idx="0">
                  <c:v>6</c:v>
                </c:pt>
                <c:pt idx="1">
                  <c:v>7</c:v>
                </c:pt>
                <c:pt idx="2">
                  <c:v>8</c:v>
                </c:pt>
                <c:pt idx="3">
                  <c:v>9</c:v>
                </c:pt>
                <c:pt idx="4">
                  <c:v>10</c:v>
                </c:pt>
                <c:pt idx="5">
                  <c:v>11</c:v>
                </c:pt>
                <c:pt idx="6">
                  <c:v>12</c:v>
                </c:pt>
                <c:pt idx="7">
                  <c:v>13</c:v>
                </c:pt>
              </c:numCache>
            </c:numRef>
          </c:xVal>
          <c:yVal>
            <c:numRef>
              <c:f>LINK!$G$47:$N$47</c:f>
              <c:numCache>
                <c:formatCode>0.000</c:formatCode>
                <c:ptCount val="8"/>
                <c:pt idx="0">
                  <c:v>9.5109536340852401</c:v>
                </c:pt>
                <c:pt idx="1">
                  <c:v>6.8279636591478692</c:v>
                </c:pt>
                <c:pt idx="2">
                  <c:v>4.8356044657097215</c:v>
                </c:pt>
                <c:pt idx="3">
                  <c:v>3.428887218045098</c:v>
                </c:pt>
                <c:pt idx="4">
                  <c:v>2.502823080428314</c:v>
                </c:pt>
                <c:pt idx="5">
                  <c:v>1.9524232171337275</c:v>
                </c:pt>
                <c:pt idx="6">
                  <c:v>1.6726987924356251</c:v>
                </c:pt>
                <c:pt idx="7">
                  <c:v>1.5586609706083294</c:v>
                </c:pt>
              </c:numCache>
            </c:numRef>
          </c:yVal>
          <c:smooth val="1"/>
          <c:extLst>
            <c:ext xmlns:c16="http://schemas.microsoft.com/office/drawing/2014/chart" uri="{C3380CC4-5D6E-409C-BE32-E72D297353CC}">
              <c16:uniqueId val="{00000006-E773-4625-9D5E-17B4B578FF2E}"/>
            </c:ext>
          </c:extLst>
        </c:ser>
        <c:ser>
          <c:idx val="7"/>
          <c:order val="7"/>
          <c:tx>
            <c:strRef>
              <c:f>LINK!$F$48</c:f>
              <c:strCache>
                <c:ptCount val="1"/>
                <c:pt idx="0">
                  <c:v>6.0</c:v>
                </c:pt>
              </c:strCache>
            </c:strRef>
          </c:tx>
          <c:marker>
            <c:symbol val="none"/>
          </c:marker>
          <c:xVal>
            <c:numRef>
              <c:f>LINK!$G$40:$N$40</c:f>
              <c:numCache>
                <c:formatCode>0.0</c:formatCode>
                <c:ptCount val="8"/>
                <c:pt idx="0">
                  <c:v>6</c:v>
                </c:pt>
                <c:pt idx="1">
                  <c:v>7</c:v>
                </c:pt>
                <c:pt idx="2">
                  <c:v>8</c:v>
                </c:pt>
                <c:pt idx="3">
                  <c:v>9</c:v>
                </c:pt>
                <c:pt idx="4">
                  <c:v>10</c:v>
                </c:pt>
                <c:pt idx="5">
                  <c:v>11</c:v>
                </c:pt>
                <c:pt idx="6">
                  <c:v>12</c:v>
                </c:pt>
                <c:pt idx="7">
                  <c:v>13</c:v>
                </c:pt>
              </c:numCache>
            </c:numRef>
          </c:xVal>
          <c:yVal>
            <c:numRef>
              <c:f>LINK!$G$48:$N$48</c:f>
              <c:numCache>
                <c:formatCode>0.000</c:formatCode>
                <c:ptCount val="8"/>
                <c:pt idx="0">
                  <c:v>18.204667919799633</c:v>
                </c:pt>
                <c:pt idx="1">
                  <c:v>12.167249373433634</c:v>
                </c:pt>
                <c:pt idx="2">
                  <c:v>7.7828165869218822</c:v>
                </c:pt>
                <c:pt idx="3">
                  <c:v>4.7917443609022854</c:v>
                </c:pt>
                <c:pt idx="4">
                  <c:v>2.9344074960127529</c:v>
                </c:pt>
                <c:pt idx="5">
                  <c:v>1.9511807928913214</c:v>
                </c:pt>
                <c:pt idx="6">
                  <c:v>1.5824390521758716</c:v>
                </c:pt>
                <c:pt idx="7">
                  <c:v>1.5685570745044544</c:v>
                </c:pt>
              </c:numCache>
            </c:numRef>
          </c:yVal>
          <c:smooth val="1"/>
          <c:extLst>
            <c:ext xmlns:c16="http://schemas.microsoft.com/office/drawing/2014/chart" uri="{C3380CC4-5D6E-409C-BE32-E72D297353CC}">
              <c16:uniqueId val="{00000007-E773-4625-9D5E-17B4B578FF2E}"/>
            </c:ext>
          </c:extLst>
        </c:ser>
        <c:dLbls>
          <c:showLegendKey val="0"/>
          <c:showVal val="0"/>
          <c:showCatName val="0"/>
          <c:showSerName val="0"/>
          <c:showPercent val="0"/>
          <c:showBubbleSize val="0"/>
        </c:dLbls>
        <c:axId val="90379008"/>
        <c:axId val="90380928"/>
      </c:scatterChart>
      <c:valAx>
        <c:axId val="90379008"/>
        <c:scaling>
          <c:orientation val="minMax"/>
          <c:max val="16"/>
          <c:min val="8"/>
        </c:scaling>
        <c:delete val="0"/>
        <c:axPos val="b"/>
        <c:majorGridlines/>
        <c:title>
          <c:tx>
            <c:rich>
              <a:bodyPr/>
              <a:lstStyle/>
              <a:p>
                <a:pPr>
                  <a:defRPr/>
                </a:pPr>
                <a:r>
                  <a:rPr lang="en-GB"/>
                  <a:t>Voltage</a:t>
                </a:r>
              </a:p>
            </c:rich>
          </c:tx>
          <c:overlay val="0"/>
        </c:title>
        <c:numFmt formatCode="0.0" sourceLinked="1"/>
        <c:majorTickMark val="out"/>
        <c:minorTickMark val="none"/>
        <c:tickLblPos val="nextTo"/>
        <c:crossAx val="90380928"/>
        <c:crosses val="autoZero"/>
        <c:crossBetween val="midCat"/>
        <c:majorUnit val="1"/>
      </c:valAx>
      <c:valAx>
        <c:axId val="90380928"/>
        <c:scaling>
          <c:orientation val="minMax"/>
        </c:scaling>
        <c:delete val="0"/>
        <c:axPos val="l"/>
        <c:majorGridlines/>
        <c:title>
          <c:tx>
            <c:rich>
              <a:bodyPr rot="-5400000" vert="horz"/>
              <a:lstStyle/>
              <a:p>
                <a:pPr>
                  <a:defRPr/>
                </a:pPr>
                <a:r>
                  <a:rPr lang="en-GB"/>
                  <a:t>mS</a:t>
                </a:r>
              </a:p>
            </c:rich>
          </c:tx>
          <c:overlay val="0"/>
        </c:title>
        <c:numFmt formatCode="0.000" sourceLinked="1"/>
        <c:majorTickMark val="out"/>
        <c:minorTickMark val="none"/>
        <c:tickLblPos val="nextTo"/>
        <c:crossAx val="90379008"/>
        <c:crosses val="autoZero"/>
        <c:crossBetween val="midCat"/>
      </c:valAx>
    </c:plotArea>
    <c:legend>
      <c:legendPos val="r"/>
      <c:overlay val="0"/>
    </c:legend>
    <c:plotVisOnly val="1"/>
    <c:dispBlanksAs val="gap"/>
    <c:showDLblsOverMax val="0"/>
  </c:chart>
  <c:printSettings>
    <c:headerFooter/>
    <c:pageMargins b="0.75000000000000577" l="0.70000000000000062" r="0.70000000000000062" t="0.7500000000000057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a:t>Short Pulse ADDER</a:t>
            </a:r>
          </a:p>
        </c:rich>
      </c:tx>
      <c:overlay val="1"/>
    </c:title>
    <c:autoTitleDeleted val="0"/>
    <c:plotArea>
      <c:layout>
        <c:manualLayout>
          <c:layoutTarget val="inner"/>
          <c:xMode val="edge"/>
          <c:yMode val="edge"/>
          <c:x val="9.6735348201235999E-2"/>
          <c:y val="0.10729136307003675"/>
          <c:w val="0.78276376381095658"/>
          <c:h val="0.77387510530072334"/>
        </c:manualLayout>
      </c:layout>
      <c:scatterChart>
        <c:scatterStyle val="smoothMarker"/>
        <c:varyColors val="0"/>
        <c:ser>
          <c:idx val="0"/>
          <c:order val="0"/>
          <c:tx>
            <c:strRef>
              <c:f>LINK!$F$52</c:f>
              <c:strCache>
                <c:ptCount val="1"/>
                <c:pt idx="0">
                  <c:v>2.5</c:v>
                </c:pt>
              </c:strCache>
            </c:strRef>
          </c:tx>
          <c:marker>
            <c:symbol val="none"/>
          </c:marker>
          <c:xVal>
            <c:numRef>
              <c:f>LINK!$G$51:$AL$51</c:f>
              <c:numCache>
                <c:formatCode>0.000</c:formatCode>
                <c:ptCount val="32"/>
                <c:pt idx="0">
                  <c:v>0</c:v>
                </c:pt>
                <c:pt idx="1">
                  <c:v>0.125</c:v>
                </c:pt>
                <c:pt idx="2">
                  <c:v>0.25</c:v>
                </c:pt>
                <c:pt idx="3">
                  <c:v>0.375</c:v>
                </c:pt>
                <c:pt idx="4">
                  <c:v>0.5</c:v>
                </c:pt>
                <c:pt idx="5">
                  <c:v>0.625</c:v>
                </c:pt>
                <c:pt idx="6">
                  <c:v>0.75</c:v>
                </c:pt>
                <c:pt idx="7">
                  <c:v>0.875</c:v>
                </c:pt>
                <c:pt idx="8">
                  <c:v>1</c:v>
                </c:pt>
                <c:pt idx="9">
                  <c:v>1.125</c:v>
                </c:pt>
                <c:pt idx="10">
                  <c:v>1.25</c:v>
                </c:pt>
                <c:pt idx="11">
                  <c:v>1.375</c:v>
                </c:pt>
                <c:pt idx="12">
                  <c:v>1.5</c:v>
                </c:pt>
                <c:pt idx="13">
                  <c:v>1.625</c:v>
                </c:pt>
                <c:pt idx="14">
                  <c:v>1.75</c:v>
                </c:pt>
                <c:pt idx="15">
                  <c:v>1.875</c:v>
                </c:pt>
                <c:pt idx="16">
                  <c:v>2</c:v>
                </c:pt>
                <c:pt idx="17">
                  <c:v>2.125</c:v>
                </c:pt>
                <c:pt idx="18">
                  <c:v>2.25</c:v>
                </c:pt>
                <c:pt idx="19">
                  <c:v>2.375</c:v>
                </c:pt>
                <c:pt idx="20">
                  <c:v>2.5</c:v>
                </c:pt>
                <c:pt idx="21">
                  <c:v>2.625</c:v>
                </c:pt>
                <c:pt idx="22">
                  <c:v>2.75</c:v>
                </c:pt>
                <c:pt idx="23">
                  <c:v>2.875</c:v>
                </c:pt>
                <c:pt idx="24">
                  <c:v>3</c:v>
                </c:pt>
                <c:pt idx="25">
                  <c:v>3.125</c:v>
                </c:pt>
                <c:pt idx="26">
                  <c:v>3.25</c:v>
                </c:pt>
                <c:pt idx="27">
                  <c:v>3.375</c:v>
                </c:pt>
                <c:pt idx="28">
                  <c:v>3.5</c:v>
                </c:pt>
                <c:pt idx="29">
                  <c:v>3.625</c:v>
                </c:pt>
                <c:pt idx="30">
                  <c:v>3.75</c:v>
                </c:pt>
                <c:pt idx="31">
                  <c:v>3.875</c:v>
                </c:pt>
              </c:numCache>
            </c:numRef>
          </c:xVal>
          <c:yVal>
            <c:numRef>
              <c:f>LINK!$G$52:$AL$52</c:f>
              <c:numCache>
                <c:formatCode>0.000</c:formatCode>
                <c:ptCount val="32"/>
                <c:pt idx="0">
                  <c:v>4.5137353842635966E-2</c:v>
                </c:pt>
                <c:pt idx="1">
                  <c:v>1.8161774806076295E-2</c:v>
                </c:pt>
                <c:pt idx="2">
                  <c:v>3.0581320440264195E-3</c:v>
                </c:pt>
                <c:pt idx="3">
                  <c:v>2.4376657943397245E-3</c:v>
                </c:pt>
                <c:pt idx="4">
                  <c:v>2.4376657943397245E-3</c:v>
                </c:pt>
                <c:pt idx="5">
                  <c:v>2.4376657943397245E-3</c:v>
                </c:pt>
                <c:pt idx="6">
                  <c:v>2.4376657943397245E-3</c:v>
                </c:pt>
                <c:pt idx="7">
                  <c:v>2.4376657943397245E-3</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numCache>
            </c:numRef>
          </c:yVal>
          <c:smooth val="1"/>
          <c:extLst>
            <c:ext xmlns:c16="http://schemas.microsoft.com/office/drawing/2014/chart" uri="{C3380CC4-5D6E-409C-BE32-E72D297353CC}">
              <c16:uniqueId val="{00000000-AB91-4641-99FB-E21B290D7CA6}"/>
            </c:ext>
          </c:extLst>
        </c:ser>
        <c:ser>
          <c:idx val="1"/>
          <c:order val="1"/>
          <c:tx>
            <c:strRef>
              <c:f>LINK!$F$53</c:f>
              <c:strCache>
                <c:ptCount val="1"/>
                <c:pt idx="0">
                  <c:v>3.0</c:v>
                </c:pt>
              </c:strCache>
            </c:strRef>
          </c:tx>
          <c:marker>
            <c:symbol val="none"/>
          </c:marker>
          <c:xVal>
            <c:numRef>
              <c:f>LINK!$G$51:$AL$51</c:f>
              <c:numCache>
                <c:formatCode>0.000</c:formatCode>
                <c:ptCount val="32"/>
                <c:pt idx="0">
                  <c:v>0</c:v>
                </c:pt>
                <c:pt idx="1">
                  <c:v>0.125</c:v>
                </c:pt>
                <c:pt idx="2">
                  <c:v>0.25</c:v>
                </c:pt>
                <c:pt idx="3">
                  <c:v>0.375</c:v>
                </c:pt>
                <c:pt idx="4">
                  <c:v>0.5</c:v>
                </c:pt>
                <c:pt idx="5">
                  <c:v>0.625</c:v>
                </c:pt>
                <c:pt idx="6">
                  <c:v>0.75</c:v>
                </c:pt>
                <c:pt idx="7">
                  <c:v>0.875</c:v>
                </c:pt>
                <c:pt idx="8">
                  <c:v>1</c:v>
                </c:pt>
                <c:pt idx="9">
                  <c:v>1.125</c:v>
                </c:pt>
                <c:pt idx="10">
                  <c:v>1.25</c:v>
                </c:pt>
                <c:pt idx="11">
                  <c:v>1.375</c:v>
                </c:pt>
                <c:pt idx="12">
                  <c:v>1.5</c:v>
                </c:pt>
                <c:pt idx="13">
                  <c:v>1.625</c:v>
                </c:pt>
                <c:pt idx="14">
                  <c:v>1.75</c:v>
                </c:pt>
                <c:pt idx="15">
                  <c:v>1.875</c:v>
                </c:pt>
                <c:pt idx="16">
                  <c:v>2</c:v>
                </c:pt>
                <c:pt idx="17">
                  <c:v>2.125</c:v>
                </c:pt>
                <c:pt idx="18">
                  <c:v>2.25</c:v>
                </c:pt>
                <c:pt idx="19">
                  <c:v>2.375</c:v>
                </c:pt>
                <c:pt idx="20">
                  <c:v>2.5</c:v>
                </c:pt>
                <c:pt idx="21">
                  <c:v>2.625</c:v>
                </c:pt>
                <c:pt idx="22">
                  <c:v>2.75</c:v>
                </c:pt>
                <c:pt idx="23">
                  <c:v>2.875</c:v>
                </c:pt>
                <c:pt idx="24">
                  <c:v>3</c:v>
                </c:pt>
                <c:pt idx="25">
                  <c:v>3.125</c:v>
                </c:pt>
                <c:pt idx="26">
                  <c:v>3.25</c:v>
                </c:pt>
                <c:pt idx="27">
                  <c:v>3.375</c:v>
                </c:pt>
                <c:pt idx="28">
                  <c:v>3.5</c:v>
                </c:pt>
                <c:pt idx="29">
                  <c:v>3.625</c:v>
                </c:pt>
                <c:pt idx="30">
                  <c:v>3.75</c:v>
                </c:pt>
                <c:pt idx="31">
                  <c:v>3.875</c:v>
                </c:pt>
              </c:numCache>
            </c:numRef>
          </c:xVal>
          <c:yVal>
            <c:numRef>
              <c:f>LINK!$G$53:$AL$53</c:f>
              <c:numCache>
                <c:formatCode>0.000</c:formatCode>
                <c:ptCount val="32"/>
                <c:pt idx="0">
                  <c:v>6.9547988572718433E-2</c:v>
                </c:pt>
                <c:pt idx="1">
                  <c:v>3.006601217410039E-2</c:v>
                </c:pt>
                <c:pt idx="2">
                  <c:v>7.2735183450669399E-3</c:v>
                </c:pt>
                <c:pt idx="3">
                  <c:v>3.0722155712101795E-3</c:v>
                </c:pt>
                <c:pt idx="4">
                  <c:v>3.0722155712101795E-3</c:v>
                </c:pt>
                <c:pt idx="5">
                  <c:v>3.0722155712101795E-3</c:v>
                </c:pt>
                <c:pt idx="6">
                  <c:v>3.0722155712101795E-3</c:v>
                </c:pt>
                <c:pt idx="7">
                  <c:v>3.0722155712101795E-3</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numCache>
            </c:numRef>
          </c:yVal>
          <c:smooth val="1"/>
          <c:extLst>
            <c:ext xmlns:c16="http://schemas.microsoft.com/office/drawing/2014/chart" uri="{C3380CC4-5D6E-409C-BE32-E72D297353CC}">
              <c16:uniqueId val="{00000001-AB91-4641-99FB-E21B290D7CA6}"/>
            </c:ext>
          </c:extLst>
        </c:ser>
        <c:ser>
          <c:idx val="2"/>
          <c:order val="2"/>
          <c:tx>
            <c:strRef>
              <c:f>LINK!$F$54</c:f>
              <c:strCache>
                <c:ptCount val="1"/>
                <c:pt idx="0">
                  <c:v>3.5</c:v>
                </c:pt>
              </c:strCache>
            </c:strRef>
          </c:tx>
          <c:marker>
            <c:symbol val="none"/>
          </c:marker>
          <c:xVal>
            <c:numRef>
              <c:f>LINK!$G$51:$AL$51</c:f>
              <c:numCache>
                <c:formatCode>0.000</c:formatCode>
                <c:ptCount val="32"/>
                <c:pt idx="0">
                  <c:v>0</c:v>
                </c:pt>
                <c:pt idx="1">
                  <c:v>0.125</c:v>
                </c:pt>
                <c:pt idx="2">
                  <c:v>0.25</c:v>
                </c:pt>
                <c:pt idx="3">
                  <c:v>0.375</c:v>
                </c:pt>
                <c:pt idx="4">
                  <c:v>0.5</c:v>
                </c:pt>
                <c:pt idx="5">
                  <c:v>0.625</c:v>
                </c:pt>
                <c:pt idx="6">
                  <c:v>0.75</c:v>
                </c:pt>
                <c:pt idx="7">
                  <c:v>0.875</c:v>
                </c:pt>
                <c:pt idx="8">
                  <c:v>1</c:v>
                </c:pt>
                <c:pt idx="9">
                  <c:v>1.125</c:v>
                </c:pt>
                <c:pt idx="10">
                  <c:v>1.25</c:v>
                </c:pt>
                <c:pt idx="11">
                  <c:v>1.375</c:v>
                </c:pt>
                <c:pt idx="12">
                  <c:v>1.5</c:v>
                </c:pt>
                <c:pt idx="13">
                  <c:v>1.625</c:v>
                </c:pt>
                <c:pt idx="14">
                  <c:v>1.75</c:v>
                </c:pt>
                <c:pt idx="15">
                  <c:v>1.875</c:v>
                </c:pt>
                <c:pt idx="16">
                  <c:v>2</c:v>
                </c:pt>
                <c:pt idx="17">
                  <c:v>2.125</c:v>
                </c:pt>
                <c:pt idx="18">
                  <c:v>2.25</c:v>
                </c:pt>
                <c:pt idx="19">
                  <c:v>2.375</c:v>
                </c:pt>
                <c:pt idx="20">
                  <c:v>2.5</c:v>
                </c:pt>
                <c:pt idx="21">
                  <c:v>2.625</c:v>
                </c:pt>
                <c:pt idx="22">
                  <c:v>2.75</c:v>
                </c:pt>
                <c:pt idx="23">
                  <c:v>2.875</c:v>
                </c:pt>
                <c:pt idx="24">
                  <c:v>3</c:v>
                </c:pt>
                <c:pt idx="25">
                  <c:v>3.125</c:v>
                </c:pt>
                <c:pt idx="26">
                  <c:v>3.25</c:v>
                </c:pt>
                <c:pt idx="27">
                  <c:v>3.375</c:v>
                </c:pt>
                <c:pt idx="28">
                  <c:v>3.5</c:v>
                </c:pt>
                <c:pt idx="29">
                  <c:v>3.625</c:v>
                </c:pt>
                <c:pt idx="30">
                  <c:v>3.75</c:v>
                </c:pt>
                <c:pt idx="31">
                  <c:v>3.875</c:v>
                </c:pt>
              </c:numCache>
            </c:numRef>
          </c:xVal>
          <c:yVal>
            <c:numRef>
              <c:f>LINK!$G$54:$AL$54</c:f>
              <c:numCache>
                <c:formatCode>0.000</c:formatCode>
                <c:ptCount val="32"/>
                <c:pt idx="0">
                  <c:v>7.5457510110271186E-2</c:v>
                </c:pt>
                <c:pt idx="1">
                  <c:v>3.3006369855634529E-2</c:v>
                </c:pt>
                <c:pt idx="2">
                  <c:v>8.3699333213138327E-3</c:v>
                </c:pt>
                <c:pt idx="3">
                  <c:v>3.210005339132016E-3</c:v>
                </c:pt>
                <c:pt idx="4">
                  <c:v>3.210005339132016E-3</c:v>
                </c:pt>
                <c:pt idx="5">
                  <c:v>3.210005339132016E-3</c:v>
                </c:pt>
                <c:pt idx="6">
                  <c:v>3.210005339132016E-3</c:v>
                </c:pt>
                <c:pt idx="7">
                  <c:v>3.210005339132016E-3</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numCache>
            </c:numRef>
          </c:yVal>
          <c:smooth val="1"/>
          <c:extLst>
            <c:ext xmlns:c16="http://schemas.microsoft.com/office/drawing/2014/chart" uri="{C3380CC4-5D6E-409C-BE32-E72D297353CC}">
              <c16:uniqueId val="{00000002-AB91-4641-99FB-E21B290D7CA6}"/>
            </c:ext>
          </c:extLst>
        </c:ser>
        <c:ser>
          <c:idx val="3"/>
          <c:order val="3"/>
          <c:tx>
            <c:strRef>
              <c:f>LINK!$F$55</c:f>
              <c:strCache>
                <c:ptCount val="1"/>
                <c:pt idx="0">
                  <c:v>4.0</c:v>
                </c:pt>
              </c:strCache>
            </c:strRef>
          </c:tx>
          <c:marker>
            <c:symbol val="none"/>
          </c:marker>
          <c:xVal>
            <c:numRef>
              <c:f>LINK!$G$51:$AL$51</c:f>
              <c:numCache>
                <c:formatCode>0.000</c:formatCode>
                <c:ptCount val="32"/>
                <c:pt idx="0">
                  <c:v>0</c:v>
                </c:pt>
                <c:pt idx="1">
                  <c:v>0.125</c:v>
                </c:pt>
                <c:pt idx="2">
                  <c:v>0.25</c:v>
                </c:pt>
                <c:pt idx="3">
                  <c:v>0.375</c:v>
                </c:pt>
                <c:pt idx="4">
                  <c:v>0.5</c:v>
                </c:pt>
                <c:pt idx="5">
                  <c:v>0.625</c:v>
                </c:pt>
                <c:pt idx="6">
                  <c:v>0.75</c:v>
                </c:pt>
                <c:pt idx="7">
                  <c:v>0.875</c:v>
                </c:pt>
                <c:pt idx="8">
                  <c:v>1</c:v>
                </c:pt>
                <c:pt idx="9">
                  <c:v>1.125</c:v>
                </c:pt>
                <c:pt idx="10">
                  <c:v>1.25</c:v>
                </c:pt>
                <c:pt idx="11">
                  <c:v>1.375</c:v>
                </c:pt>
                <c:pt idx="12">
                  <c:v>1.5</c:v>
                </c:pt>
                <c:pt idx="13">
                  <c:v>1.625</c:v>
                </c:pt>
                <c:pt idx="14">
                  <c:v>1.75</c:v>
                </c:pt>
                <c:pt idx="15">
                  <c:v>1.875</c:v>
                </c:pt>
                <c:pt idx="16">
                  <c:v>2</c:v>
                </c:pt>
                <c:pt idx="17">
                  <c:v>2.125</c:v>
                </c:pt>
                <c:pt idx="18">
                  <c:v>2.25</c:v>
                </c:pt>
                <c:pt idx="19">
                  <c:v>2.375</c:v>
                </c:pt>
                <c:pt idx="20">
                  <c:v>2.5</c:v>
                </c:pt>
                <c:pt idx="21">
                  <c:v>2.625</c:v>
                </c:pt>
                <c:pt idx="22">
                  <c:v>2.75</c:v>
                </c:pt>
                <c:pt idx="23">
                  <c:v>2.875</c:v>
                </c:pt>
                <c:pt idx="24">
                  <c:v>3</c:v>
                </c:pt>
                <c:pt idx="25">
                  <c:v>3.125</c:v>
                </c:pt>
                <c:pt idx="26">
                  <c:v>3.25</c:v>
                </c:pt>
                <c:pt idx="27">
                  <c:v>3.375</c:v>
                </c:pt>
                <c:pt idx="28">
                  <c:v>3.5</c:v>
                </c:pt>
                <c:pt idx="29">
                  <c:v>3.625</c:v>
                </c:pt>
                <c:pt idx="30">
                  <c:v>3.75</c:v>
                </c:pt>
                <c:pt idx="31">
                  <c:v>3.875</c:v>
                </c:pt>
              </c:numCache>
            </c:numRef>
          </c:xVal>
          <c:yVal>
            <c:numRef>
              <c:f>LINK!$G$55:$AL$55</c:f>
              <c:numCache>
                <c:formatCode>0.000</c:formatCode>
                <c:ptCount val="32"/>
                <c:pt idx="0">
                  <c:v>3.7180609386611801E-2</c:v>
                </c:pt>
                <c:pt idx="1">
                  <c:v>1.4080856092436991E-2</c:v>
                </c:pt>
                <c:pt idx="2">
                  <c:v>2.4238495398158921E-3</c:v>
                </c:pt>
                <c:pt idx="3">
                  <c:v>2.4238495398158921E-3</c:v>
                </c:pt>
                <c:pt idx="4">
                  <c:v>2.4238495398158921E-3</c:v>
                </c:pt>
                <c:pt idx="5">
                  <c:v>2.4238495398158921E-3</c:v>
                </c:pt>
                <c:pt idx="6">
                  <c:v>2.4238495398158921E-3</c:v>
                </c:pt>
                <c:pt idx="7">
                  <c:v>2.298687868004301E-3</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numCache>
            </c:numRef>
          </c:yVal>
          <c:smooth val="1"/>
          <c:extLst>
            <c:ext xmlns:c16="http://schemas.microsoft.com/office/drawing/2014/chart" uri="{C3380CC4-5D6E-409C-BE32-E72D297353CC}">
              <c16:uniqueId val="{00000003-AB91-4641-99FB-E21B290D7CA6}"/>
            </c:ext>
          </c:extLst>
        </c:ser>
        <c:ser>
          <c:idx val="4"/>
          <c:order val="4"/>
          <c:tx>
            <c:strRef>
              <c:f>LINK!$F$56</c:f>
              <c:strCache>
                <c:ptCount val="1"/>
                <c:pt idx="0">
                  <c:v>4.5</c:v>
                </c:pt>
              </c:strCache>
            </c:strRef>
          </c:tx>
          <c:marker>
            <c:symbol val="none"/>
          </c:marker>
          <c:xVal>
            <c:numRef>
              <c:f>LINK!$G$51:$AL$51</c:f>
              <c:numCache>
                <c:formatCode>0.000</c:formatCode>
                <c:ptCount val="32"/>
                <c:pt idx="0">
                  <c:v>0</c:v>
                </c:pt>
                <c:pt idx="1">
                  <c:v>0.125</c:v>
                </c:pt>
                <c:pt idx="2">
                  <c:v>0.25</c:v>
                </c:pt>
                <c:pt idx="3">
                  <c:v>0.375</c:v>
                </c:pt>
                <c:pt idx="4">
                  <c:v>0.5</c:v>
                </c:pt>
                <c:pt idx="5">
                  <c:v>0.625</c:v>
                </c:pt>
                <c:pt idx="6">
                  <c:v>0.75</c:v>
                </c:pt>
                <c:pt idx="7">
                  <c:v>0.875</c:v>
                </c:pt>
                <c:pt idx="8">
                  <c:v>1</c:v>
                </c:pt>
                <c:pt idx="9">
                  <c:v>1.125</c:v>
                </c:pt>
                <c:pt idx="10">
                  <c:v>1.25</c:v>
                </c:pt>
                <c:pt idx="11">
                  <c:v>1.375</c:v>
                </c:pt>
                <c:pt idx="12">
                  <c:v>1.5</c:v>
                </c:pt>
                <c:pt idx="13">
                  <c:v>1.625</c:v>
                </c:pt>
                <c:pt idx="14">
                  <c:v>1.75</c:v>
                </c:pt>
                <c:pt idx="15">
                  <c:v>1.875</c:v>
                </c:pt>
                <c:pt idx="16">
                  <c:v>2</c:v>
                </c:pt>
                <c:pt idx="17">
                  <c:v>2.125</c:v>
                </c:pt>
                <c:pt idx="18">
                  <c:v>2.25</c:v>
                </c:pt>
                <c:pt idx="19">
                  <c:v>2.375</c:v>
                </c:pt>
                <c:pt idx="20">
                  <c:v>2.5</c:v>
                </c:pt>
                <c:pt idx="21">
                  <c:v>2.625</c:v>
                </c:pt>
                <c:pt idx="22">
                  <c:v>2.75</c:v>
                </c:pt>
                <c:pt idx="23">
                  <c:v>2.875</c:v>
                </c:pt>
                <c:pt idx="24">
                  <c:v>3</c:v>
                </c:pt>
                <c:pt idx="25">
                  <c:v>3.125</c:v>
                </c:pt>
                <c:pt idx="26">
                  <c:v>3.25</c:v>
                </c:pt>
                <c:pt idx="27">
                  <c:v>3.375</c:v>
                </c:pt>
                <c:pt idx="28">
                  <c:v>3.5</c:v>
                </c:pt>
                <c:pt idx="29">
                  <c:v>3.625</c:v>
                </c:pt>
                <c:pt idx="30">
                  <c:v>3.75</c:v>
                </c:pt>
                <c:pt idx="31">
                  <c:v>3.875</c:v>
                </c:pt>
              </c:numCache>
            </c:numRef>
          </c:xVal>
          <c:yVal>
            <c:numRef>
              <c:f>LINK!$G$56:$AL$56</c:f>
              <c:numCache>
                <c:formatCode>0.000</c:formatCode>
                <c:ptCount val="32"/>
                <c:pt idx="0">
                  <c:v>4.8355728225356109E-2</c:v>
                </c:pt>
                <c:pt idx="1">
                  <c:v>1.902476163542343E-2</c:v>
                </c:pt>
                <c:pt idx="2">
                  <c:v>2.7921181659477379E-3</c:v>
                </c:pt>
                <c:pt idx="3">
                  <c:v>2.7921181659477379E-3</c:v>
                </c:pt>
                <c:pt idx="4">
                  <c:v>2.7921181659477379E-3</c:v>
                </c:pt>
                <c:pt idx="5">
                  <c:v>2.7921181659477379E-3</c:v>
                </c:pt>
                <c:pt idx="6">
                  <c:v>2.7921181659477379E-3</c:v>
                </c:pt>
                <c:pt idx="7">
                  <c:v>2.7542905348952873E-3</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numCache>
            </c:numRef>
          </c:yVal>
          <c:smooth val="1"/>
          <c:extLst>
            <c:ext xmlns:c16="http://schemas.microsoft.com/office/drawing/2014/chart" uri="{C3380CC4-5D6E-409C-BE32-E72D297353CC}">
              <c16:uniqueId val="{00000004-AB91-4641-99FB-E21B290D7CA6}"/>
            </c:ext>
          </c:extLst>
        </c:ser>
        <c:ser>
          <c:idx val="5"/>
          <c:order val="5"/>
          <c:tx>
            <c:strRef>
              <c:f>LINK!$F$57</c:f>
              <c:strCache>
                <c:ptCount val="1"/>
                <c:pt idx="0">
                  <c:v>5.0</c:v>
                </c:pt>
              </c:strCache>
            </c:strRef>
          </c:tx>
          <c:marker>
            <c:symbol val="none"/>
          </c:marker>
          <c:xVal>
            <c:numRef>
              <c:f>LINK!$G$51:$AL$51</c:f>
              <c:numCache>
                <c:formatCode>0.000</c:formatCode>
                <c:ptCount val="32"/>
                <c:pt idx="0">
                  <c:v>0</c:v>
                </c:pt>
                <c:pt idx="1">
                  <c:v>0.125</c:v>
                </c:pt>
                <c:pt idx="2">
                  <c:v>0.25</c:v>
                </c:pt>
                <c:pt idx="3">
                  <c:v>0.375</c:v>
                </c:pt>
                <c:pt idx="4">
                  <c:v>0.5</c:v>
                </c:pt>
                <c:pt idx="5">
                  <c:v>0.625</c:v>
                </c:pt>
                <c:pt idx="6">
                  <c:v>0.75</c:v>
                </c:pt>
                <c:pt idx="7">
                  <c:v>0.875</c:v>
                </c:pt>
                <c:pt idx="8">
                  <c:v>1</c:v>
                </c:pt>
                <c:pt idx="9">
                  <c:v>1.125</c:v>
                </c:pt>
                <c:pt idx="10">
                  <c:v>1.25</c:v>
                </c:pt>
                <c:pt idx="11">
                  <c:v>1.375</c:v>
                </c:pt>
                <c:pt idx="12">
                  <c:v>1.5</c:v>
                </c:pt>
                <c:pt idx="13">
                  <c:v>1.625</c:v>
                </c:pt>
                <c:pt idx="14">
                  <c:v>1.75</c:v>
                </c:pt>
                <c:pt idx="15">
                  <c:v>1.875</c:v>
                </c:pt>
                <c:pt idx="16">
                  <c:v>2</c:v>
                </c:pt>
                <c:pt idx="17">
                  <c:v>2.125</c:v>
                </c:pt>
                <c:pt idx="18">
                  <c:v>2.25</c:v>
                </c:pt>
                <c:pt idx="19">
                  <c:v>2.375</c:v>
                </c:pt>
                <c:pt idx="20">
                  <c:v>2.5</c:v>
                </c:pt>
                <c:pt idx="21">
                  <c:v>2.625</c:v>
                </c:pt>
                <c:pt idx="22">
                  <c:v>2.75</c:v>
                </c:pt>
                <c:pt idx="23">
                  <c:v>2.875</c:v>
                </c:pt>
                <c:pt idx="24">
                  <c:v>3</c:v>
                </c:pt>
                <c:pt idx="25">
                  <c:v>3.125</c:v>
                </c:pt>
                <c:pt idx="26">
                  <c:v>3.25</c:v>
                </c:pt>
                <c:pt idx="27">
                  <c:v>3.375</c:v>
                </c:pt>
                <c:pt idx="28">
                  <c:v>3.5</c:v>
                </c:pt>
                <c:pt idx="29">
                  <c:v>3.625</c:v>
                </c:pt>
                <c:pt idx="30">
                  <c:v>3.75</c:v>
                </c:pt>
                <c:pt idx="31">
                  <c:v>3.875</c:v>
                </c:pt>
              </c:numCache>
            </c:numRef>
          </c:xVal>
          <c:yVal>
            <c:numRef>
              <c:f>LINK!$G$57:$AL$57</c:f>
              <c:numCache>
                <c:formatCode>0.000</c:formatCode>
                <c:ptCount val="32"/>
                <c:pt idx="0">
                  <c:v>3.9137483564854495E-3</c:v>
                </c:pt>
                <c:pt idx="1">
                  <c:v>1.4821953781512585E-3</c:v>
                </c:pt>
                <c:pt idx="2">
                  <c:v>2.5514205682272608E-4</c:v>
                </c:pt>
                <c:pt idx="3">
                  <c:v>2.5514205682272608E-4</c:v>
                </c:pt>
                <c:pt idx="4">
                  <c:v>2.5514205682272608E-4</c:v>
                </c:pt>
                <c:pt idx="5">
                  <c:v>2.5514205682272608E-4</c:v>
                </c:pt>
                <c:pt idx="6">
                  <c:v>2.5514205682272608E-4</c:v>
                </c:pt>
                <c:pt idx="7">
                  <c:v>2.4196714400045224E-4</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numCache>
            </c:numRef>
          </c:yVal>
          <c:smooth val="1"/>
          <c:extLst>
            <c:ext xmlns:c16="http://schemas.microsoft.com/office/drawing/2014/chart" uri="{C3380CC4-5D6E-409C-BE32-E72D297353CC}">
              <c16:uniqueId val="{00000005-AB91-4641-99FB-E21B290D7CA6}"/>
            </c:ext>
          </c:extLst>
        </c:ser>
        <c:ser>
          <c:idx val="6"/>
          <c:order val="6"/>
          <c:tx>
            <c:strRef>
              <c:f>LINK!$F$58</c:f>
              <c:strCache>
                <c:ptCount val="1"/>
                <c:pt idx="0">
                  <c:v>5.5</c:v>
                </c:pt>
              </c:strCache>
            </c:strRef>
          </c:tx>
          <c:marker>
            <c:symbol val="none"/>
          </c:marker>
          <c:xVal>
            <c:numRef>
              <c:f>LINK!$G$51:$AL$51</c:f>
              <c:numCache>
                <c:formatCode>0.000</c:formatCode>
                <c:ptCount val="32"/>
                <c:pt idx="0">
                  <c:v>0</c:v>
                </c:pt>
                <c:pt idx="1">
                  <c:v>0.125</c:v>
                </c:pt>
                <c:pt idx="2">
                  <c:v>0.25</c:v>
                </c:pt>
                <c:pt idx="3">
                  <c:v>0.375</c:v>
                </c:pt>
                <c:pt idx="4">
                  <c:v>0.5</c:v>
                </c:pt>
                <c:pt idx="5">
                  <c:v>0.625</c:v>
                </c:pt>
                <c:pt idx="6">
                  <c:v>0.75</c:v>
                </c:pt>
                <c:pt idx="7">
                  <c:v>0.875</c:v>
                </c:pt>
                <c:pt idx="8">
                  <c:v>1</c:v>
                </c:pt>
                <c:pt idx="9">
                  <c:v>1.125</c:v>
                </c:pt>
                <c:pt idx="10">
                  <c:v>1.25</c:v>
                </c:pt>
                <c:pt idx="11">
                  <c:v>1.375</c:v>
                </c:pt>
                <c:pt idx="12">
                  <c:v>1.5</c:v>
                </c:pt>
                <c:pt idx="13">
                  <c:v>1.625</c:v>
                </c:pt>
                <c:pt idx="14">
                  <c:v>1.75</c:v>
                </c:pt>
                <c:pt idx="15">
                  <c:v>1.875</c:v>
                </c:pt>
                <c:pt idx="16">
                  <c:v>2</c:v>
                </c:pt>
                <c:pt idx="17">
                  <c:v>2.125</c:v>
                </c:pt>
                <c:pt idx="18">
                  <c:v>2.25</c:v>
                </c:pt>
                <c:pt idx="19">
                  <c:v>2.375</c:v>
                </c:pt>
                <c:pt idx="20">
                  <c:v>2.5</c:v>
                </c:pt>
                <c:pt idx="21">
                  <c:v>2.625</c:v>
                </c:pt>
                <c:pt idx="22">
                  <c:v>2.75</c:v>
                </c:pt>
                <c:pt idx="23">
                  <c:v>2.875</c:v>
                </c:pt>
                <c:pt idx="24">
                  <c:v>3</c:v>
                </c:pt>
                <c:pt idx="25">
                  <c:v>3.125</c:v>
                </c:pt>
                <c:pt idx="26">
                  <c:v>3.25</c:v>
                </c:pt>
                <c:pt idx="27">
                  <c:v>3.375</c:v>
                </c:pt>
                <c:pt idx="28">
                  <c:v>3.5</c:v>
                </c:pt>
                <c:pt idx="29">
                  <c:v>3.625</c:v>
                </c:pt>
                <c:pt idx="30">
                  <c:v>3.75</c:v>
                </c:pt>
                <c:pt idx="31">
                  <c:v>3.875</c:v>
                </c:pt>
              </c:numCache>
            </c:numRef>
          </c:xVal>
          <c:yVal>
            <c:numRef>
              <c:f>LINK!$G$58:$AL$58</c:f>
              <c:numCache>
                <c:formatCode>0.000</c:formatCode>
                <c:ptCount val="3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numCache>
            </c:numRef>
          </c:yVal>
          <c:smooth val="1"/>
          <c:extLst>
            <c:ext xmlns:c16="http://schemas.microsoft.com/office/drawing/2014/chart" uri="{C3380CC4-5D6E-409C-BE32-E72D297353CC}">
              <c16:uniqueId val="{00000006-AB91-4641-99FB-E21B290D7CA6}"/>
            </c:ext>
          </c:extLst>
        </c:ser>
        <c:ser>
          <c:idx val="8"/>
          <c:order val="7"/>
          <c:tx>
            <c:strRef>
              <c:f>LINK!$F$59</c:f>
              <c:strCache>
                <c:ptCount val="1"/>
                <c:pt idx="0">
                  <c:v>6.0</c:v>
                </c:pt>
              </c:strCache>
            </c:strRef>
          </c:tx>
          <c:marker>
            <c:symbol val="none"/>
          </c:marker>
          <c:xVal>
            <c:numRef>
              <c:f>LINK!$G$51:$AL$51</c:f>
              <c:numCache>
                <c:formatCode>0.000</c:formatCode>
                <c:ptCount val="32"/>
                <c:pt idx="0">
                  <c:v>0</c:v>
                </c:pt>
                <c:pt idx="1">
                  <c:v>0.125</c:v>
                </c:pt>
                <c:pt idx="2">
                  <c:v>0.25</c:v>
                </c:pt>
                <c:pt idx="3">
                  <c:v>0.375</c:v>
                </c:pt>
                <c:pt idx="4">
                  <c:v>0.5</c:v>
                </c:pt>
                <c:pt idx="5">
                  <c:v>0.625</c:v>
                </c:pt>
                <c:pt idx="6">
                  <c:v>0.75</c:v>
                </c:pt>
                <c:pt idx="7">
                  <c:v>0.875</c:v>
                </c:pt>
                <c:pt idx="8">
                  <c:v>1</c:v>
                </c:pt>
                <c:pt idx="9">
                  <c:v>1.125</c:v>
                </c:pt>
                <c:pt idx="10">
                  <c:v>1.25</c:v>
                </c:pt>
                <c:pt idx="11">
                  <c:v>1.375</c:v>
                </c:pt>
                <c:pt idx="12">
                  <c:v>1.5</c:v>
                </c:pt>
                <c:pt idx="13">
                  <c:v>1.625</c:v>
                </c:pt>
                <c:pt idx="14">
                  <c:v>1.75</c:v>
                </c:pt>
                <c:pt idx="15">
                  <c:v>1.875</c:v>
                </c:pt>
                <c:pt idx="16">
                  <c:v>2</c:v>
                </c:pt>
                <c:pt idx="17">
                  <c:v>2.125</c:v>
                </c:pt>
                <c:pt idx="18">
                  <c:v>2.25</c:v>
                </c:pt>
                <c:pt idx="19">
                  <c:v>2.375</c:v>
                </c:pt>
                <c:pt idx="20">
                  <c:v>2.5</c:v>
                </c:pt>
                <c:pt idx="21">
                  <c:v>2.625</c:v>
                </c:pt>
                <c:pt idx="22">
                  <c:v>2.75</c:v>
                </c:pt>
                <c:pt idx="23">
                  <c:v>2.875</c:v>
                </c:pt>
                <c:pt idx="24">
                  <c:v>3</c:v>
                </c:pt>
                <c:pt idx="25">
                  <c:v>3.125</c:v>
                </c:pt>
                <c:pt idx="26">
                  <c:v>3.25</c:v>
                </c:pt>
                <c:pt idx="27">
                  <c:v>3.375</c:v>
                </c:pt>
                <c:pt idx="28">
                  <c:v>3.5</c:v>
                </c:pt>
                <c:pt idx="29">
                  <c:v>3.625</c:v>
                </c:pt>
                <c:pt idx="30">
                  <c:v>3.75</c:v>
                </c:pt>
                <c:pt idx="31">
                  <c:v>3.875</c:v>
                </c:pt>
              </c:numCache>
            </c:numRef>
          </c:xVal>
          <c:yVal>
            <c:numRef>
              <c:f>LINK!$G$59:$AL$59</c:f>
              <c:numCache>
                <c:formatCode>0.000</c:formatCode>
                <c:ptCount val="32"/>
                <c:pt idx="0">
                  <c:v>2.9353112673640866E-2</c:v>
                </c:pt>
                <c:pt idx="1">
                  <c:v>1.1116465336134439E-2</c:v>
                </c:pt>
                <c:pt idx="2">
                  <c:v>1.913565426170466E-3</c:v>
                </c:pt>
                <c:pt idx="3">
                  <c:v>1.913565426170466E-3</c:v>
                </c:pt>
                <c:pt idx="4">
                  <c:v>1.913565426170466E-3</c:v>
                </c:pt>
                <c:pt idx="5">
                  <c:v>1.913565426170466E-3</c:v>
                </c:pt>
                <c:pt idx="6">
                  <c:v>1.913565426170466E-3</c:v>
                </c:pt>
                <c:pt idx="7">
                  <c:v>1.8147535800034503E-3</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numCache>
            </c:numRef>
          </c:yVal>
          <c:smooth val="1"/>
          <c:extLst>
            <c:ext xmlns:c16="http://schemas.microsoft.com/office/drawing/2014/chart" uri="{C3380CC4-5D6E-409C-BE32-E72D297353CC}">
              <c16:uniqueId val="{00000007-AB91-4641-99FB-E21B290D7CA6}"/>
            </c:ext>
          </c:extLst>
        </c:ser>
        <c:dLbls>
          <c:showLegendKey val="0"/>
          <c:showVal val="0"/>
          <c:showCatName val="0"/>
          <c:showSerName val="0"/>
          <c:showPercent val="0"/>
          <c:showBubbleSize val="0"/>
        </c:dLbls>
        <c:axId val="171155840"/>
        <c:axId val="171157760"/>
      </c:scatterChart>
      <c:valAx>
        <c:axId val="171155840"/>
        <c:scaling>
          <c:orientation val="minMax"/>
          <c:max val="2"/>
        </c:scaling>
        <c:delete val="0"/>
        <c:axPos val="b"/>
        <c:majorGridlines/>
        <c:title>
          <c:tx>
            <c:rich>
              <a:bodyPr/>
              <a:lstStyle/>
              <a:p>
                <a:pPr marL="0" marR="0" indent="0" algn="ctr" defTabSz="914400" rtl="0" eaLnBrk="1" fontAlgn="auto" latinLnBrk="0" hangingPunct="1">
                  <a:lnSpc>
                    <a:spcPct val="100000"/>
                  </a:lnSpc>
                  <a:spcBef>
                    <a:spcPts val="0"/>
                  </a:spcBef>
                  <a:spcAft>
                    <a:spcPts val="0"/>
                  </a:spcAft>
                  <a:buClrTx/>
                  <a:buSzTx/>
                  <a:buFontTx/>
                  <a:buNone/>
                  <a:tabLst/>
                  <a:defRPr sz="1000" b="1" i="0" u="none" strike="noStrike" kern="1200" baseline="0">
                    <a:solidFill>
                      <a:sysClr val="windowText" lastClr="000000"/>
                    </a:solidFill>
                    <a:latin typeface="+mn-lt"/>
                    <a:ea typeface="+mn-ea"/>
                    <a:cs typeface="+mn-cs"/>
                  </a:defRPr>
                </a:pPr>
                <a:r>
                  <a:rPr lang="en-GB" sz="1000" b="1" i="0" baseline="0"/>
                  <a:t>Effective Pulse WIdth (mS)</a:t>
                </a:r>
              </a:p>
            </c:rich>
          </c:tx>
          <c:overlay val="0"/>
        </c:title>
        <c:numFmt formatCode="0.0" sourceLinked="0"/>
        <c:majorTickMark val="out"/>
        <c:minorTickMark val="none"/>
        <c:tickLblPos val="nextTo"/>
        <c:crossAx val="171157760"/>
        <c:crosses val="autoZero"/>
        <c:crossBetween val="midCat"/>
        <c:majorUnit val="0.2"/>
      </c:valAx>
      <c:valAx>
        <c:axId val="171157760"/>
        <c:scaling>
          <c:orientation val="minMax"/>
          <c:min val="0"/>
        </c:scaling>
        <c:delete val="0"/>
        <c:axPos val="l"/>
        <c:majorGridlines/>
        <c:title>
          <c:tx>
            <c:rich>
              <a:bodyPr rot="-5400000" vert="horz"/>
              <a:lstStyle/>
              <a:p>
                <a:pPr>
                  <a:defRPr/>
                </a:pPr>
                <a:r>
                  <a:rPr lang="en-GB"/>
                  <a:t>Adder (mS)</a:t>
                </a:r>
              </a:p>
            </c:rich>
          </c:tx>
          <c:overlay val="0"/>
        </c:title>
        <c:numFmt formatCode="0.000" sourceLinked="1"/>
        <c:majorTickMark val="out"/>
        <c:minorTickMark val="none"/>
        <c:tickLblPos val="nextTo"/>
        <c:crossAx val="171155840"/>
        <c:crosses val="autoZero"/>
        <c:crossBetween val="midCat"/>
      </c:valAx>
    </c:plotArea>
    <c:legend>
      <c:legendPos val="r"/>
      <c:overlay val="0"/>
    </c:legend>
    <c:plotVisOnly val="1"/>
    <c:dispBlanksAs val="gap"/>
    <c:showDLblsOverMax val="0"/>
  </c:chart>
  <c:printSettings>
    <c:headerFooter/>
    <c:pageMargins b="0.750000000000006" l="0.70000000000000062" r="0.70000000000000062" t="0.75000000000000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1400"/>
              <a:t>Injector Scaling</a:t>
            </a:r>
          </a:p>
        </c:rich>
      </c:tx>
      <c:overlay val="0"/>
    </c:title>
    <c:autoTitleDeleted val="0"/>
    <c:plotArea>
      <c:layout/>
      <c:scatterChart>
        <c:scatterStyle val="smoothMarker"/>
        <c:varyColors val="0"/>
        <c:ser>
          <c:idx val="0"/>
          <c:order val="0"/>
          <c:tx>
            <c:strRef>
              <c:f>'Nissan GTR EcuTek'!$G$14</c:f>
              <c:strCache>
                <c:ptCount val="1"/>
                <c:pt idx="0">
                  <c:v>Scale</c:v>
                </c:pt>
              </c:strCache>
            </c:strRef>
          </c:tx>
          <c:marker>
            <c:symbol val="none"/>
          </c:marker>
          <c:xVal>
            <c:numRef>
              <c:f>'Nissan GTR EcuTek'!$F$15:$F$22</c:f>
              <c:numCache>
                <c:formatCode>0.0</c:formatCode>
                <c:ptCount val="8"/>
                <c:pt idx="0">
                  <c:v>2.5</c:v>
                </c:pt>
                <c:pt idx="1">
                  <c:v>3</c:v>
                </c:pt>
                <c:pt idx="2">
                  <c:v>3.5</c:v>
                </c:pt>
                <c:pt idx="3">
                  <c:v>4</c:v>
                </c:pt>
                <c:pt idx="4">
                  <c:v>4.5</c:v>
                </c:pt>
                <c:pt idx="5">
                  <c:v>5</c:v>
                </c:pt>
                <c:pt idx="6">
                  <c:v>5.5</c:v>
                </c:pt>
                <c:pt idx="7">
                  <c:v>6</c:v>
                </c:pt>
              </c:numCache>
            </c:numRef>
          </c:xVal>
          <c:yVal>
            <c:numRef>
              <c:f>'Nissan GTR EcuTek'!$G$15:$G$22</c:f>
              <c:numCache>
                <c:formatCode>0</c:formatCode>
                <c:ptCount val="8"/>
                <c:pt idx="0">
                  <c:v>1112.505975</c:v>
                </c:pt>
                <c:pt idx="1">
                  <c:v>1239.2793300000001</c:v>
                </c:pt>
                <c:pt idx="2">
                  <c:v>1352.1207224999998</c:v>
                </c:pt>
                <c:pt idx="3">
                  <c:v>1465.7615145</c:v>
                </c:pt>
                <c:pt idx="4">
                  <c:v>1593.2952495</c:v>
                </c:pt>
                <c:pt idx="5">
                  <c:v>1670.1436544999997</c:v>
                </c:pt>
                <c:pt idx="6">
                  <c:v>1776.4797959999999</c:v>
                </c:pt>
                <c:pt idx="7">
                  <c:v>1858.7659185</c:v>
                </c:pt>
              </c:numCache>
            </c:numRef>
          </c:yVal>
          <c:smooth val="1"/>
          <c:extLst>
            <c:ext xmlns:c16="http://schemas.microsoft.com/office/drawing/2014/chart" uri="{C3380CC4-5D6E-409C-BE32-E72D297353CC}">
              <c16:uniqueId val="{00000000-C318-4C10-B995-55F687D8E57B}"/>
            </c:ext>
          </c:extLst>
        </c:ser>
        <c:dLbls>
          <c:showLegendKey val="0"/>
          <c:showVal val="0"/>
          <c:showCatName val="0"/>
          <c:showSerName val="0"/>
          <c:showPercent val="0"/>
          <c:showBubbleSize val="0"/>
        </c:dLbls>
        <c:axId val="171234816"/>
        <c:axId val="171236736"/>
      </c:scatterChart>
      <c:valAx>
        <c:axId val="171234816"/>
        <c:scaling>
          <c:orientation val="minMax"/>
        </c:scaling>
        <c:delete val="0"/>
        <c:axPos val="b"/>
        <c:majorGridlines/>
        <c:title>
          <c:tx>
            <c:strRef>
              <c:f>'Nissan GTR EcuTek'!$F$14</c:f>
              <c:strCache>
                <c:ptCount val="1"/>
                <c:pt idx="0">
                  <c:v>bar</c:v>
                </c:pt>
              </c:strCache>
            </c:strRef>
          </c:tx>
          <c:overlay val="0"/>
          <c:txPr>
            <a:bodyPr/>
            <a:lstStyle/>
            <a:p>
              <a:pPr>
                <a:defRPr/>
              </a:pPr>
              <a:endParaRPr lang="en-US"/>
            </a:p>
          </c:txPr>
        </c:title>
        <c:numFmt formatCode="0.0" sourceLinked="1"/>
        <c:majorTickMark val="out"/>
        <c:minorTickMark val="none"/>
        <c:tickLblPos val="nextTo"/>
        <c:crossAx val="171236736"/>
        <c:crosses val="autoZero"/>
        <c:crossBetween val="midCat"/>
      </c:valAx>
      <c:valAx>
        <c:axId val="171236736"/>
        <c:scaling>
          <c:orientation val="minMax"/>
        </c:scaling>
        <c:delete val="0"/>
        <c:axPos val="l"/>
        <c:majorGridlines/>
        <c:title>
          <c:tx>
            <c:strRef>
              <c:f>'Nissan GTR EcuTek'!$H$15:$H$22</c:f>
              <c:strCache>
                <c:ptCount val="8"/>
                <c:pt idx="0">
                  <c:v>cc/min  at 25°C</c:v>
                </c:pt>
              </c:strCache>
            </c:strRef>
          </c:tx>
          <c:overlay val="0"/>
          <c:txPr>
            <a:bodyPr rot="-5400000" vert="horz"/>
            <a:lstStyle/>
            <a:p>
              <a:pPr>
                <a:defRPr/>
              </a:pPr>
              <a:endParaRPr lang="en-US"/>
            </a:p>
          </c:txPr>
        </c:title>
        <c:numFmt formatCode="0" sourceLinked="1"/>
        <c:majorTickMark val="out"/>
        <c:minorTickMark val="none"/>
        <c:tickLblPos val="nextTo"/>
        <c:crossAx val="171234816"/>
        <c:crosses val="autoZero"/>
        <c:crossBetween val="midCat"/>
      </c:valAx>
    </c:plotArea>
    <c:legend>
      <c:legendPos val="r"/>
      <c:overlay val="0"/>
    </c:legend>
    <c:plotVisOnly val="1"/>
    <c:dispBlanksAs val="gap"/>
    <c:showDLblsOverMax val="0"/>
  </c:chart>
  <c:printSettings>
    <c:headerFooter/>
    <c:pageMargins b="0.75000000000000488" l="0.70000000000000062" r="0.70000000000000062" t="0.7500000000000048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1400"/>
              <a:t>Latency</a:t>
            </a:r>
          </a:p>
        </c:rich>
      </c:tx>
      <c:overlay val="1"/>
    </c:title>
    <c:autoTitleDeleted val="0"/>
    <c:plotArea>
      <c:layout>
        <c:manualLayout>
          <c:layoutTarget val="inner"/>
          <c:xMode val="edge"/>
          <c:yMode val="edge"/>
          <c:x val="9.9528525470205853E-2"/>
          <c:y val="0.10426697541759154"/>
          <c:w val="0.77062447839182013"/>
          <c:h val="0.77400073627736365"/>
        </c:manualLayout>
      </c:layout>
      <c:scatterChart>
        <c:scatterStyle val="smoothMarker"/>
        <c:varyColors val="0"/>
        <c:ser>
          <c:idx val="0"/>
          <c:order val="0"/>
          <c:tx>
            <c:strRef>
              <c:f>'Nissan GTR EcuTek'!$F$41</c:f>
              <c:strCache>
                <c:ptCount val="1"/>
                <c:pt idx="0">
                  <c:v>2.5</c:v>
                </c:pt>
              </c:strCache>
            </c:strRef>
          </c:tx>
          <c:marker>
            <c:symbol val="none"/>
          </c:marker>
          <c:xVal>
            <c:numRef>
              <c:f>'Nissan GTR EcuTek'!$G$40:$N$40</c:f>
              <c:numCache>
                <c:formatCode>0.0</c:formatCode>
                <c:ptCount val="8"/>
                <c:pt idx="0">
                  <c:v>8</c:v>
                </c:pt>
                <c:pt idx="1">
                  <c:v>10</c:v>
                </c:pt>
                <c:pt idx="2">
                  <c:v>11</c:v>
                </c:pt>
                <c:pt idx="3">
                  <c:v>12</c:v>
                </c:pt>
                <c:pt idx="4">
                  <c:v>13</c:v>
                </c:pt>
                <c:pt idx="5">
                  <c:v>14</c:v>
                </c:pt>
                <c:pt idx="6">
                  <c:v>15</c:v>
                </c:pt>
                <c:pt idx="7">
                  <c:v>16</c:v>
                </c:pt>
              </c:numCache>
            </c:numRef>
          </c:xVal>
          <c:yVal>
            <c:numRef>
              <c:f>'Nissan GTR EcuTek'!$G$41:$N$41</c:f>
              <c:numCache>
                <c:formatCode>0.000</c:formatCode>
                <c:ptCount val="8"/>
                <c:pt idx="0">
                  <c:v>2.3875295055821368</c:v>
                </c:pt>
                <c:pt idx="1">
                  <c:v>1.7389169514695819</c:v>
                </c:pt>
                <c:pt idx="2">
                  <c:v>1.5302256778309378</c:v>
                </c:pt>
                <c:pt idx="3">
                  <c:v>1.3759316473000673</c:v>
                </c:pt>
                <c:pt idx="4">
                  <c:v>1.2590252904989736</c:v>
                </c:pt>
                <c:pt idx="5">
                  <c:v>1.162497038049672</c:v>
                </c:pt>
                <c:pt idx="6">
                  <c:v>1.0693373205741636</c:v>
                </c:pt>
                <c:pt idx="7">
                  <c:v>0.96253656869446402</c:v>
                </c:pt>
              </c:numCache>
            </c:numRef>
          </c:yVal>
          <c:smooth val="1"/>
          <c:extLst>
            <c:ext xmlns:c16="http://schemas.microsoft.com/office/drawing/2014/chart" uri="{C3380CC4-5D6E-409C-BE32-E72D297353CC}">
              <c16:uniqueId val="{00000000-2771-4807-ABAB-CCBEB2CA94EA}"/>
            </c:ext>
          </c:extLst>
        </c:ser>
        <c:ser>
          <c:idx val="1"/>
          <c:order val="1"/>
          <c:tx>
            <c:strRef>
              <c:f>'Nissan GTR EcuTek'!$F$42</c:f>
              <c:strCache>
                <c:ptCount val="1"/>
                <c:pt idx="0">
                  <c:v>3.0</c:v>
                </c:pt>
              </c:strCache>
            </c:strRef>
          </c:tx>
          <c:marker>
            <c:symbol val="none"/>
          </c:marker>
          <c:xVal>
            <c:numRef>
              <c:f>'Nissan GTR EcuTek'!$G$40:$N$40</c:f>
              <c:numCache>
                <c:formatCode>0.0</c:formatCode>
                <c:ptCount val="8"/>
                <c:pt idx="0">
                  <c:v>8</c:v>
                </c:pt>
                <c:pt idx="1">
                  <c:v>10</c:v>
                </c:pt>
                <c:pt idx="2">
                  <c:v>11</c:v>
                </c:pt>
                <c:pt idx="3">
                  <c:v>12</c:v>
                </c:pt>
                <c:pt idx="4">
                  <c:v>13</c:v>
                </c:pt>
                <c:pt idx="5">
                  <c:v>14</c:v>
                </c:pt>
                <c:pt idx="6">
                  <c:v>15</c:v>
                </c:pt>
                <c:pt idx="7">
                  <c:v>16</c:v>
                </c:pt>
              </c:numCache>
            </c:numRef>
          </c:xVal>
          <c:yVal>
            <c:numRef>
              <c:f>'Nissan GTR EcuTek'!$G$42:$N$42</c:f>
              <c:numCache>
                <c:formatCode>0.000</c:formatCode>
                <c:ptCount val="8"/>
                <c:pt idx="0">
                  <c:v>2.5532108452950553</c:v>
                </c:pt>
                <c:pt idx="1">
                  <c:v>1.80351387559808</c:v>
                </c:pt>
                <c:pt idx="2">
                  <c:v>1.5817502620186801</c:v>
                </c:pt>
                <c:pt idx="3">
                  <c:v>1.428346046935518</c:v>
                </c:pt>
                <c:pt idx="4">
                  <c:v>1.3180283435862297</c:v>
                </c:pt>
                <c:pt idx="5">
                  <c:v>1.2255242652084792</c:v>
                </c:pt>
                <c:pt idx="6">
                  <c:v>1.1255609250398724</c:v>
                </c:pt>
                <c:pt idx="7">
                  <c:v>0.99286543631806445</c:v>
                </c:pt>
              </c:numCache>
            </c:numRef>
          </c:yVal>
          <c:smooth val="1"/>
          <c:extLst>
            <c:ext xmlns:c16="http://schemas.microsoft.com/office/drawing/2014/chart" uri="{C3380CC4-5D6E-409C-BE32-E72D297353CC}">
              <c16:uniqueId val="{00000001-2771-4807-ABAB-CCBEB2CA94EA}"/>
            </c:ext>
          </c:extLst>
        </c:ser>
        <c:ser>
          <c:idx val="2"/>
          <c:order val="2"/>
          <c:tx>
            <c:strRef>
              <c:f>'Nissan GTR EcuTek'!$F$43</c:f>
              <c:strCache>
                <c:ptCount val="1"/>
                <c:pt idx="0">
                  <c:v>3.5</c:v>
                </c:pt>
              </c:strCache>
            </c:strRef>
          </c:tx>
          <c:marker>
            <c:symbol val="none"/>
          </c:marker>
          <c:xVal>
            <c:numRef>
              <c:f>'Nissan GTR EcuTek'!$G$40:$N$40</c:f>
              <c:numCache>
                <c:formatCode>0.0</c:formatCode>
                <c:ptCount val="8"/>
                <c:pt idx="0">
                  <c:v>8</c:v>
                </c:pt>
                <c:pt idx="1">
                  <c:v>10</c:v>
                </c:pt>
                <c:pt idx="2">
                  <c:v>11</c:v>
                </c:pt>
                <c:pt idx="3">
                  <c:v>12</c:v>
                </c:pt>
                <c:pt idx="4">
                  <c:v>13</c:v>
                </c:pt>
                <c:pt idx="5">
                  <c:v>14</c:v>
                </c:pt>
                <c:pt idx="6">
                  <c:v>15</c:v>
                </c:pt>
                <c:pt idx="7">
                  <c:v>16</c:v>
                </c:pt>
              </c:numCache>
            </c:numRef>
          </c:xVal>
          <c:yVal>
            <c:numRef>
              <c:f>'Nissan GTR EcuTek'!$G$43:$N$43</c:f>
              <c:numCache>
                <c:formatCode>0.000</c:formatCode>
                <c:ptCount val="8"/>
                <c:pt idx="0">
                  <c:v>2.6981770334928239</c:v>
                </c:pt>
                <c:pt idx="1">
                  <c:v>1.8901445659603553</c:v>
                </c:pt>
                <c:pt idx="2">
                  <c:v>1.6319731146046941</c:v>
                </c:pt>
                <c:pt idx="3">
                  <c:v>1.4440660742765967</c:v>
                </c:pt>
                <c:pt idx="4">
                  <c:v>1.3061993620414682</c:v>
                </c:pt>
                <c:pt idx="5">
                  <c:v>1.1981488949646852</c:v>
                </c:pt>
                <c:pt idx="6">
                  <c:v>1.0996905901116385</c:v>
                </c:pt>
                <c:pt idx="7">
                  <c:v>0.99060036454773481</c:v>
                </c:pt>
              </c:numCache>
            </c:numRef>
          </c:yVal>
          <c:smooth val="1"/>
          <c:extLst>
            <c:ext xmlns:c16="http://schemas.microsoft.com/office/drawing/2014/chart" uri="{C3380CC4-5D6E-409C-BE32-E72D297353CC}">
              <c16:uniqueId val="{00000002-2771-4807-ABAB-CCBEB2CA94EA}"/>
            </c:ext>
          </c:extLst>
        </c:ser>
        <c:ser>
          <c:idx val="3"/>
          <c:order val="3"/>
          <c:tx>
            <c:strRef>
              <c:f>'Nissan GTR EcuTek'!$F$44</c:f>
              <c:strCache>
                <c:ptCount val="1"/>
                <c:pt idx="0">
                  <c:v>4.0</c:v>
                </c:pt>
              </c:strCache>
            </c:strRef>
          </c:tx>
          <c:marker>
            <c:symbol val="none"/>
          </c:marker>
          <c:xVal>
            <c:numRef>
              <c:f>'Nissan GTR EcuTek'!$G$40:$N$40</c:f>
              <c:numCache>
                <c:formatCode>0.0</c:formatCode>
                <c:ptCount val="8"/>
                <c:pt idx="0">
                  <c:v>8</c:v>
                </c:pt>
                <c:pt idx="1">
                  <c:v>10</c:v>
                </c:pt>
                <c:pt idx="2">
                  <c:v>11</c:v>
                </c:pt>
                <c:pt idx="3">
                  <c:v>12</c:v>
                </c:pt>
                <c:pt idx="4">
                  <c:v>13</c:v>
                </c:pt>
                <c:pt idx="5">
                  <c:v>14</c:v>
                </c:pt>
                <c:pt idx="6">
                  <c:v>15</c:v>
                </c:pt>
                <c:pt idx="7">
                  <c:v>16</c:v>
                </c:pt>
              </c:numCache>
            </c:numRef>
          </c:xVal>
          <c:yVal>
            <c:numRef>
              <c:f>'Nissan GTR EcuTek'!$G$44:$N$44</c:f>
              <c:numCache>
                <c:formatCode>0.000</c:formatCode>
                <c:ptCount val="8"/>
                <c:pt idx="0">
                  <c:v>2.9246188197767236</c:v>
                </c:pt>
                <c:pt idx="1">
                  <c:v>1.9675928457507474</c:v>
                </c:pt>
                <c:pt idx="2">
                  <c:v>1.6831662109820087</c:v>
                </c:pt>
                <c:pt idx="3">
                  <c:v>1.4895265436318113</c:v>
                </c:pt>
                <c:pt idx="4">
                  <c:v>1.3577208931419484</c:v>
                </c:pt>
                <c:pt idx="5">
                  <c:v>1.25879630895421</c:v>
                </c:pt>
                <c:pt idx="6">
                  <c:v>1.1637998405103716</c:v>
                </c:pt>
                <c:pt idx="7">
                  <c:v>1.0437785372522228</c:v>
                </c:pt>
              </c:numCache>
            </c:numRef>
          </c:yVal>
          <c:smooth val="1"/>
          <c:extLst>
            <c:ext xmlns:c16="http://schemas.microsoft.com/office/drawing/2014/chart" uri="{C3380CC4-5D6E-409C-BE32-E72D297353CC}">
              <c16:uniqueId val="{00000003-2771-4807-ABAB-CCBEB2CA94EA}"/>
            </c:ext>
          </c:extLst>
        </c:ser>
        <c:ser>
          <c:idx val="4"/>
          <c:order val="4"/>
          <c:tx>
            <c:strRef>
              <c:f>'Nissan GTR EcuTek'!$F$45</c:f>
              <c:strCache>
                <c:ptCount val="1"/>
                <c:pt idx="0">
                  <c:v>4.5</c:v>
                </c:pt>
              </c:strCache>
            </c:strRef>
          </c:tx>
          <c:marker>
            <c:symbol val="none"/>
          </c:marker>
          <c:xVal>
            <c:numRef>
              <c:f>'Nissan GTR EcuTek'!$G$40:$N$40</c:f>
              <c:numCache>
                <c:formatCode>0.0</c:formatCode>
                <c:ptCount val="8"/>
                <c:pt idx="0">
                  <c:v>8</c:v>
                </c:pt>
                <c:pt idx="1">
                  <c:v>10</c:v>
                </c:pt>
                <c:pt idx="2">
                  <c:v>11</c:v>
                </c:pt>
                <c:pt idx="3">
                  <c:v>12</c:v>
                </c:pt>
                <c:pt idx="4">
                  <c:v>13</c:v>
                </c:pt>
                <c:pt idx="5">
                  <c:v>14</c:v>
                </c:pt>
                <c:pt idx="6">
                  <c:v>15</c:v>
                </c:pt>
                <c:pt idx="7">
                  <c:v>16</c:v>
                </c:pt>
              </c:numCache>
            </c:numRef>
          </c:xVal>
          <c:yVal>
            <c:numRef>
              <c:f>'Nissan GTR EcuTek'!$G$45:$N$45</c:f>
              <c:numCache>
                <c:formatCode>0.000</c:formatCode>
                <c:ptCount val="8"/>
                <c:pt idx="0">
                  <c:v>3.1822312599681055</c:v>
                </c:pt>
                <c:pt idx="1">
                  <c:v>2.0851901344269734</c:v>
                </c:pt>
                <c:pt idx="2">
                  <c:v>1.7676529961266745</c:v>
                </c:pt>
                <c:pt idx="3">
                  <c:v>1.5586534518113524</c:v>
                </c:pt>
                <c:pt idx="4">
                  <c:v>1.4241029847345672</c:v>
                </c:pt>
                <c:pt idx="5">
                  <c:v>1.3299130781499287</c:v>
                </c:pt>
                <c:pt idx="6">
                  <c:v>1.2419952153110074</c:v>
                </c:pt>
                <c:pt idx="7">
                  <c:v>1.1262608794714097</c:v>
                </c:pt>
              </c:numCache>
            </c:numRef>
          </c:yVal>
          <c:smooth val="1"/>
          <c:extLst>
            <c:ext xmlns:c16="http://schemas.microsoft.com/office/drawing/2014/chart" uri="{C3380CC4-5D6E-409C-BE32-E72D297353CC}">
              <c16:uniqueId val="{00000004-2771-4807-ABAB-CCBEB2CA94EA}"/>
            </c:ext>
          </c:extLst>
        </c:ser>
        <c:ser>
          <c:idx val="5"/>
          <c:order val="5"/>
          <c:tx>
            <c:strRef>
              <c:f>'Nissan GTR EcuTek'!$F$46</c:f>
              <c:strCache>
                <c:ptCount val="1"/>
                <c:pt idx="0">
                  <c:v>5.0</c:v>
                </c:pt>
              </c:strCache>
            </c:strRef>
          </c:tx>
          <c:marker>
            <c:symbol val="none"/>
          </c:marker>
          <c:xVal>
            <c:numRef>
              <c:f>'Nissan GTR EcuTek'!$G$40:$N$40</c:f>
              <c:numCache>
                <c:formatCode>0.0</c:formatCode>
                <c:ptCount val="8"/>
                <c:pt idx="0">
                  <c:v>8</c:v>
                </c:pt>
                <c:pt idx="1">
                  <c:v>10</c:v>
                </c:pt>
                <c:pt idx="2">
                  <c:v>11</c:v>
                </c:pt>
                <c:pt idx="3">
                  <c:v>12</c:v>
                </c:pt>
                <c:pt idx="4">
                  <c:v>13</c:v>
                </c:pt>
                <c:pt idx="5">
                  <c:v>14</c:v>
                </c:pt>
                <c:pt idx="6">
                  <c:v>15</c:v>
                </c:pt>
                <c:pt idx="7">
                  <c:v>16</c:v>
                </c:pt>
              </c:numCache>
            </c:numRef>
          </c:xVal>
          <c:yVal>
            <c:numRef>
              <c:f>'Nissan GTR EcuTek'!$G$46:$N$46</c:f>
              <c:numCache>
                <c:formatCode>0.000</c:formatCode>
                <c:ptCount val="8"/>
                <c:pt idx="0">
                  <c:v>3.6591148325358844</c:v>
                </c:pt>
                <c:pt idx="1">
                  <c:v>2.23742002734107</c:v>
                </c:pt>
                <c:pt idx="2">
                  <c:v>1.8566106174527164</c:v>
                </c:pt>
                <c:pt idx="3">
                  <c:v>1.6244315333789032</c:v>
                </c:pt>
                <c:pt idx="4">
                  <c:v>1.4873365231260038</c:v>
                </c:pt>
                <c:pt idx="5">
                  <c:v>1.3917793347003879</c:v>
                </c:pt>
                <c:pt idx="6">
                  <c:v>1.2842137161084537</c:v>
                </c:pt>
                <c:pt idx="7">
                  <c:v>1.1110934153565779</c:v>
                </c:pt>
              </c:numCache>
            </c:numRef>
          </c:yVal>
          <c:smooth val="1"/>
          <c:extLst>
            <c:ext xmlns:c16="http://schemas.microsoft.com/office/drawing/2014/chart" uri="{C3380CC4-5D6E-409C-BE32-E72D297353CC}">
              <c16:uniqueId val="{00000005-2771-4807-ABAB-CCBEB2CA94EA}"/>
            </c:ext>
          </c:extLst>
        </c:ser>
        <c:ser>
          <c:idx val="6"/>
          <c:order val="6"/>
          <c:tx>
            <c:strRef>
              <c:f>'Nissan GTR EcuTek'!$F$47</c:f>
              <c:strCache>
                <c:ptCount val="1"/>
                <c:pt idx="0">
                  <c:v>5.5</c:v>
                </c:pt>
              </c:strCache>
            </c:strRef>
          </c:tx>
          <c:marker>
            <c:symbol val="none"/>
          </c:marker>
          <c:xVal>
            <c:numRef>
              <c:f>'Nissan GTR EcuTek'!$G$40:$N$40</c:f>
              <c:numCache>
                <c:formatCode>0.0</c:formatCode>
                <c:ptCount val="8"/>
                <c:pt idx="0">
                  <c:v>8</c:v>
                </c:pt>
                <c:pt idx="1">
                  <c:v>10</c:v>
                </c:pt>
                <c:pt idx="2">
                  <c:v>11</c:v>
                </c:pt>
                <c:pt idx="3">
                  <c:v>12</c:v>
                </c:pt>
                <c:pt idx="4">
                  <c:v>13</c:v>
                </c:pt>
                <c:pt idx="5">
                  <c:v>14</c:v>
                </c:pt>
                <c:pt idx="6">
                  <c:v>15</c:v>
                </c:pt>
                <c:pt idx="7">
                  <c:v>16</c:v>
                </c:pt>
              </c:numCache>
            </c:numRef>
          </c:xVal>
          <c:yVal>
            <c:numRef>
              <c:f>'Nissan GTR EcuTek'!$G$47:$N$47</c:f>
              <c:numCache>
                <c:formatCode>0.000</c:formatCode>
                <c:ptCount val="8"/>
                <c:pt idx="0">
                  <c:v>4.8356044657097215</c:v>
                </c:pt>
                <c:pt idx="1">
                  <c:v>2.502823080428314</c:v>
                </c:pt>
                <c:pt idx="2">
                  <c:v>1.9524232171337275</c:v>
                </c:pt>
                <c:pt idx="3">
                  <c:v>1.6726987924356251</c:v>
                </c:pt>
                <c:pt idx="4">
                  <c:v>1.5586609706083294</c:v>
                </c:pt>
                <c:pt idx="5">
                  <c:v>1.5053209159261485</c:v>
                </c:pt>
                <c:pt idx="6">
                  <c:v>1.4076897926634899</c:v>
                </c:pt>
                <c:pt idx="7">
                  <c:v>1.1607787650945482</c:v>
                </c:pt>
              </c:numCache>
            </c:numRef>
          </c:yVal>
          <c:smooth val="1"/>
          <c:extLst>
            <c:ext xmlns:c16="http://schemas.microsoft.com/office/drawing/2014/chart" uri="{C3380CC4-5D6E-409C-BE32-E72D297353CC}">
              <c16:uniqueId val="{00000006-2771-4807-ABAB-CCBEB2CA94EA}"/>
            </c:ext>
          </c:extLst>
        </c:ser>
        <c:ser>
          <c:idx val="7"/>
          <c:order val="7"/>
          <c:tx>
            <c:strRef>
              <c:f>'Nissan GTR EcuTek'!$F$48</c:f>
              <c:strCache>
                <c:ptCount val="1"/>
                <c:pt idx="0">
                  <c:v>6.0</c:v>
                </c:pt>
              </c:strCache>
            </c:strRef>
          </c:tx>
          <c:marker>
            <c:symbol val="none"/>
          </c:marker>
          <c:xVal>
            <c:numRef>
              <c:f>'Nissan GTR EcuTek'!$G$40:$N$40</c:f>
              <c:numCache>
                <c:formatCode>0.0</c:formatCode>
                <c:ptCount val="8"/>
                <c:pt idx="0">
                  <c:v>8</c:v>
                </c:pt>
                <c:pt idx="1">
                  <c:v>10</c:v>
                </c:pt>
                <c:pt idx="2">
                  <c:v>11</c:v>
                </c:pt>
                <c:pt idx="3">
                  <c:v>12</c:v>
                </c:pt>
                <c:pt idx="4">
                  <c:v>13</c:v>
                </c:pt>
                <c:pt idx="5">
                  <c:v>14</c:v>
                </c:pt>
                <c:pt idx="6">
                  <c:v>15</c:v>
                </c:pt>
                <c:pt idx="7">
                  <c:v>16</c:v>
                </c:pt>
              </c:numCache>
            </c:numRef>
          </c:xVal>
          <c:yVal>
            <c:numRef>
              <c:f>'Nissan GTR EcuTek'!$G$48:$N$48</c:f>
              <c:numCache>
                <c:formatCode>0.000</c:formatCode>
                <c:ptCount val="8"/>
                <c:pt idx="0">
                  <c:v>7.7828165869218822</c:v>
                </c:pt>
                <c:pt idx="1">
                  <c:v>2.9344074960127529</c:v>
                </c:pt>
                <c:pt idx="2">
                  <c:v>1.9511807928913214</c:v>
                </c:pt>
                <c:pt idx="3">
                  <c:v>1.5824390521758716</c:v>
                </c:pt>
                <c:pt idx="4">
                  <c:v>1.5685570745044544</c:v>
                </c:pt>
                <c:pt idx="5">
                  <c:v>1.6499096605148935</c:v>
                </c:pt>
                <c:pt idx="6">
                  <c:v>1.5668716108452685</c:v>
                </c:pt>
                <c:pt idx="7">
                  <c:v>1.0598177261335451</c:v>
                </c:pt>
              </c:numCache>
            </c:numRef>
          </c:yVal>
          <c:smooth val="1"/>
          <c:extLst>
            <c:ext xmlns:c16="http://schemas.microsoft.com/office/drawing/2014/chart" uri="{C3380CC4-5D6E-409C-BE32-E72D297353CC}">
              <c16:uniqueId val="{00000007-2771-4807-ABAB-CCBEB2CA94EA}"/>
            </c:ext>
          </c:extLst>
        </c:ser>
        <c:dLbls>
          <c:showLegendKey val="0"/>
          <c:showVal val="0"/>
          <c:showCatName val="0"/>
          <c:showSerName val="0"/>
          <c:showPercent val="0"/>
          <c:showBubbleSize val="0"/>
        </c:dLbls>
        <c:axId val="171315200"/>
        <c:axId val="171317120"/>
      </c:scatterChart>
      <c:valAx>
        <c:axId val="171315200"/>
        <c:scaling>
          <c:orientation val="minMax"/>
          <c:max val="16"/>
          <c:min val="8"/>
        </c:scaling>
        <c:delete val="0"/>
        <c:axPos val="b"/>
        <c:majorGridlines/>
        <c:title>
          <c:tx>
            <c:rich>
              <a:bodyPr/>
              <a:lstStyle/>
              <a:p>
                <a:pPr>
                  <a:defRPr/>
                </a:pPr>
                <a:r>
                  <a:rPr lang="en-GB"/>
                  <a:t>Voltage</a:t>
                </a:r>
              </a:p>
            </c:rich>
          </c:tx>
          <c:overlay val="0"/>
        </c:title>
        <c:numFmt formatCode="0.0" sourceLinked="1"/>
        <c:majorTickMark val="out"/>
        <c:minorTickMark val="none"/>
        <c:tickLblPos val="nextTo"/>
        <c:crossAx val="171317120"/>
        <c:crosses val="autoZero"/>
        <c:crossBetween val="midCat"/>
        <c:majorUnit val="1"/>
      </c:valAx>
      <c:valAx>
        <c:axId val="171317120"/>
        <c:scaling>
          <c:orientation val="minMax"/>
        </c:scaling>
        <c:delete val="0"/>
        <c:axPos val="l"/>
        <c:majorGridlines/>
        <c:title>
          <c:tx>
            <c:rich>
              <a:bodyPr rot="-5400000" vert="horz"/>
              <a:lstStyle/>
              <a:p>
                <a:pPr>
                  <a:defRPr/>
                </a:pPr>
                <a:r>
                  <a:rPr lang="en-GB"/>
                  <a:t>mS</a:t>
                </a:r>
              </a:p>
            </c:rich>
          </c:tx>
          <c:overlay val="0"/>
        </c:title>
        <c:numFmt formatCode="0.000" sourceLinked="1"/>
        <c:majorTickMark val="out"/>
        <c:minorTickMark val="none"/>
        <c:tickLblPos val="nextTo"/>
        <c:crossAx val="171315200"/>
        <c:crosses val="autoZero"/>
        <c:crossBetween val="midCat"/>
      </c:valAx>
    </c:plotArea>
    <c:legend>
      <c:legendPos val="r"/>
      <c:overlay val="0"/>
    </c:legend>
    <c:plotVisOnly val="1"/>
    <c:dispBlanksAs val="gap"/>
    <c:showDLblsOverMax val="0"/>
  </c:chart>
  <c:printSettings>
    <c:headerFooter/>
    <c:pageMargins b="0.75000000000000577" l="0.70000000000000062" r="0.70000000000000062" t="0.75000000000000577"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2.png"/><Relationship Id="rId5" Type="http://schemas.openxmlformats.org/officeDocument/2006/relationships/image" Target="../media/image1.jpeg"/><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5" Type="http://schemas.openxmlformats.org/officeDocument/2006/relationships/image" Target="../media/image2.png"/><Relationship Id="rId4" Type="http://schemas.openxmlformats.org/officeDocument/2006/relationships/image" Target="../media/image1.jpeg"/></Relationships>
</file>

<file path=xl/drawings/_rels/drawing4.xml.rels><?xml version="1.0" encoding="UTF-8" standalone="yes"?>
<Relationships xmlns="http://schemas.openxmlformats.org/package/2006/relationships"><Relationship Id="rId3" Type="http://schemas.openxmlformats.org/officeDocument/2006/relationships/chart" Target="../charts/chart10.xml"/><Relationship Id="rId2" Type="http://schemas.openxmlformats.org/officeDocument/2006/relationships/chart" Target="../charts/chart9.xml"/><Relationship Id="rId1" Type="http://schemas.openxmlformats.org/officeDocument/2006/relationships/chart" Target="../charts/chart8.xml"/><Relationship Id="rId5" Type="http://schemas.openxmlformats.org/officeDocument/2006/relationships/image" Target="../media/image2.png"/><Relationship Id="rId4" Type="http://schemas.openxmlformats.org/officeDocument/2006/relationships/image" Target="../media/image1.jpeg"/></Relationships>
</file>

<file path=xl/drawings/_rels/drawing5.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 Id="rId5" Type="http://schemas.openxmlformats.org/officeDocument/2006/relationships/image" Target="../media/image2.png"/><Relationship Id="rId4" Type="http://schemas.openxmlformats.org/officeDocument/2006/relationships/image" Target="../media/image1.jpeg"/></Relationships>
</file>

<file path=xl/drawings/_rels/drawing6.xml.rels><?xml version="1.0" encoding="UTF-8" standalone="yes"?>
<Relationships xmlns="http://schemas.openxmlformats.org/package/2006/relationships"><Relationship Id="rId3" Type="http://schemas.openxmlformats.org/officeDocument/2006/relationships/chart" Target="../charts/chart16.xml"/><Relationship Id="rId7" Type="http://schemas.openxmlformats.org/officeDocument/2006/relationships/image" Target="../media/image2.png"/><Relationship Id="rId2" Type="http://schemas.openxmlformats.org/officeDocument/2006/relationships/chart" Target="../charts/chart15.xml"/><Relationship Id="rId1" Type="http://schemas.openxmlformats.org/officeDocument/2006/relationships/chart" Target="../charts/chart14.xml"/><Relationship Id="rId6" Type="http://schemas.openxmlformats.org/officeDocument/2006/relationships/image" Target="../media/image1.jpeg"/><Relationship Id="rId5" Type="http://schemas.openxmlformats.org/officeDocument/2006/relationships/chart" Target="../charts/chart18.xml"/><Relationship Id="rId4" Type="http://schemas.openxmlformats.org/officeDocument/2006/relationships/chart" Target="../charts/chart17.xml"/></Relationships>
</file>

<file path=xl/drawings/_rels/drawing7.xml.rels><?xml version="1.0" encoding="UTF-8" standalone="yes"?>
<Relationships xmlns="http://schemas.openxmlformats.org/package/2006/relationships"><Relationship Id="rId3" Type="http://schemas.openxmlformats.org/officeDocument/2006/relationships/chart" Target="../charts/chart21.xml"/><Relationship Id="rId2" Type="http://schemas.openxmlformats.org/officeDocument/2006/relationships/chart" Target="../charts/chart20.xml"/><Relationship Id="rId1" Type="http://schemas.openxmlformats.org/officeDocument/2006/relationships/chart" Target="../charts/chart19.xml"/><Relationship Id="rId5" Type="http://schemas.openxmlformats.org/officeDocument/2006/relationships/image" Target="../media/image2.png"/><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22</xdr:col>
      <xdr:colOff>561975</xdr:colOff>
      <xdr:row>0</xdr:row>
      <xdr:rowOff>47625</xdr:rowOff>
    </xdr:from>
    <xdr:to>
      <xdr:col>24</xdr:col>
      <xdr:colOff>422775</xdr:colOff>
      <xdr:row>4</xdr:row>
      <xdr:rowOff>213225</xdr:rowOff>
    </xdr:to>
    <xdr:pic>
      <xdr:nvPicPr>
        <xdr:cNvPr id="3" name="Picture 2" descr="ASNU Diamond Logo Medium.jpg">
          <a:extLst>
            <a:ext uri="{FF2B5EF4-FFF2-40B4-BE49-F238E27FC236}">
              <a16:creationId xmlns:a16="http://schemas.microsoft.com/office/drawing/2014/main" id="{08ADE8F8-7707-4397-860D-DA64893327A0}"/>
            </a:ext>
          </a:extLst>
        </xdr:cNvPr>
        <xdr:cNvPicPr>
          <a:picLocks noChangeAspect="1"/>
        </xdr:cNvPicPr>
      </xdr:nvPicPr>
      <xdr:blipFill>
        <a:blip xmlns:r="http://schemas.openxmlformats.org/officeDocument/2006/relationships" r:embed="rId1" cstate="print"/>
        <a:stretch>
          <a:fillRect/>
        </a:stretch>
      </xdr:blipFill>
      <xdr:spPr>
        <a:xfrm>
          <a:off x="14239875" y="47625"/>
          <a:ext cx="1080000" cy="1080000"/>
        </a:xfrm>
        <a:prstGeom prst="rect">
          <a:avLst/>
        </a:prstGeom>
      </xdr:spPr>
    </xdr:pic>
    <xdr:clientData/>
  </xdr:twoCellAnchor>
  <xdr:twoCellAnchor editAs="oneCell">
    <xdr:from>
      <xdr:col>20</xdr:col>
      <xdr:colOff>319159</xdr:colOff>
      <xdr:row>0</xdr:row>
      <xdr:rowOff>0</xdr:rowOff>
    </xdr:from>
    <xdr:to>
      <xdr:col>22</xdr:col>
      <xdr:colOff>536013</xdr:colOff>
      <xdr:row>10</xdr:row>
      <xdr:rowOff>129225</xdr:rowOff>
    </xdr:to>
    <xdr:pic>
      <xdr:nvPicPr>
        <xdr:cNvPr id="4" name="Picture 3">
          <a:extLst>
            <a:ext uri="{FF2B5EF4-FFF2-40B4-BE49-F238E27FC236}">
              <a16:creationId xmlns:a16="http://schemas.microsoft.com/office/drawing/2014/main" id="{B22FD501-78C6-4252-B62B-A94CBFC1396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2777859" y="0"/>
          <a:ext cx="1436054" cy="2520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74</xdr:row>
      <xdr:rowOff>0</xdr:rowOff>
    </xdr:from>
    <xdr:to>
      <xdr:col>11</xdr:col>
      <xdr:colOff>0</xdr:colOff>
      <xdr:row>97</xdr:row>
      <xdr:rowOff>0</xdr:rowOff>
    </xdr:to>
    <xdr:graphicFrame macro="">
      <xdr:nvGraphicFramePr>
        <xdr:cNvPr id="2" name="Chart 1">
          <a:extLst>
            <a:ext uri="{FF2B5EF4-FFF2-40B4-BE49-F238E27FC236}">
              <a16:creationId xmlns:a16="http://schemas.microsoft.com/office/drawing/2014/main" id="{0ED249F5-13BE-4449-9A86-5A89DC3633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0</xdr:colOff>
      <xdr:row>73</xdr:row>
      <xdr:rowOff>190499</xdr:rowOff>
    </xdr:from>
    <xdr:to>
      <xdr:col>22</xdr:col>
      <xdr:colOff>1</xdr:colOff>
      <xdr:row>97</xdr:row>
      <xdr:rowOff>0</xdr:rowOff>
    </xdr:to>
    <xdr:graphicFrame macro="">
      <xdr:nvGraphicFramePr>
        <xdr:cNvPr id="3" name="Chart 2">
          <a:extLst>
            <a:ext uri="{FF2B5EF4-FFF2-40B4-BE49-F238E27FC236}">
              <a16:creationId xmlns:a16="http://schemas.microsoft.com/office/drawing/2014/main" id="{2FD77E89-43C6-48AF-BBB9-373712C21F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98</xdr:row>
      <xdr:rowOff>0</xdr:rowOff>
    </xdr:from>
    <xdr:to>
      <xdr:col>11</xdr:col>
      <xdr:colOff>0</xdr:colOff>
      <xdr:row>120</xdr:row>
      <xdr:rowOff>190499</xdr:rowOff>
    </xdr:to>
    <xdr:graphicFrame macro="">
      <xdr:nvGraphicFramePr>
        <xdr:cNvPr id="4" name="Chart 3">
          <a:extLst>
            <a:ext uri="{FF2B5EF4-FFF2-40B4-BE49-F238E27FC236}">
              <a16:creationId xmlns:a16="http://schemas.microsoft.com/office/drawing/2014/main" id="{2AE111DD-2E62-458A-96AD-053DE638D7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12</xdr:col>
      <xdr:colOff>0</xdr:colOff>
      <xdr:row>98</xdr:row>
      <xdr:rowOff>0</xdr:rowOff>
    </xdr:from>
    <xdr:to>
      <xdr:col>22</xdr:col>
      <xdr:colOff>0</xdr:colOff>
      <xdr:row>120</xdr:row>
      <xdr:rowOff>190499</xdr:rowOff>
    </xdr:to>
    <xdr:graphicFrame macro="">
      <xdr:nvGraphicFramePr>
        <xdr:cNvPr id="5" name="Chart 4">
          <a:extLst>
            <a:ext uri="{FF2B5EF4-FFF2-40B4-BE49-F238E27FC236}">
              <a16:creationId xmlns:a16="http://schemas.microsoft.com/office/drawing/2014/main" id="{AFF53981-10E4-406D-A898-0D452FECC2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22</xdr:col>
      <xdr:colOff>561975</xdr:colOff>
      <xdr:row>0</xdr:row>
      <xdr:rowOff>47625</xdr:rowOff>
    </xdr:from>
    <xdr:to>
      <xdr:col>24</xdr:col>
      <xdr:colOff>422775</xdr:colOff>
      <xdr:row>4</xdr:row>
      <xdr:rowOff>194175</xdr:rowOff>
    </xdr:to>
    <xdr:pic>
      <xdr:nvPicPr>
        <xdr:cNvPr id="6" name="Picture 5" descr="ASNU Diamond Logo Medium.jpg">
          <a:extLst>
            <a:ext uri="{FF2B5EF4-FFF2-40B4-BE49-F238E27FC236}">
              <a16:creationId xmlns:a16="http://schemas.microsoft.com/office/drawing/2014/main" id="{1CED2121-39BA-4AF4-AF32-355448A88E3F}"/>
            </a:ext>
          </a:extLst>
        </xdr:cNvPr>
        <xdr:cNvPicPr>
          <a:picLocks noChangeAspect="1"/>
        </xdr:cNvPicPr>
      </xdr:nvPicPr>
      <xdr:blipFill>
        <a:blip xmlns:r="http://schemas.openxmlformats.org/officeDocument/2006/relationships" r:embed="rId5" cstate="print"/>
        <a:stretch>
          <a:fillRect/>
        </a:stretch>
      </xdr:blipFill>
      <xdr:spPr>
        <a:xfrm>
          <a:off x="14249400" y="47625"/>
          <a:ext cx="1080000" cy="1080000"/>
        </a:xfrm>
        <a:prstGeom prst="rect">
          <a:avLst/>
        </a:prstGeom>
      </xdr:spPr>
    </xdr:pic>
    <xdr:clientData/>
  </xdr:twoCellAnchor>
  <xdr:twoCellAnchor editAs="oneCell">
    <xdr:from>
      <xdr:col>20</xdr:col>
      <xdr:colOff>319159</xdr:colOff>
      <xdr:row>0</xdr:row>
      <xdr:rowOff>0</xdr:rowOff>
    </xdr:from>
    <xdr:to>
      <xdr:col>22</xdr:col>
      <xdr:colOff>536013</xdr:colOff>
      <xdr:row>11</xdr:row>
      <xdr:rowOff>186375</xdr:rowOff>
    </xdr:to>
    <xdr:pic>
      <xdr:nvPicPr>
        <xdr:cNvPr id="7" name="Picture 6">
          <a:extLst>
            <a:ext uri="{FF2B5EF4-FFF2-40B4-BE49-F238E27FC236}">
              <a16:creationId xmlns:a16="http://schemas.microsoft.com/office/drawing/2014/main" id="{3E51AFE6-FD82-4038-A4E2-53019C93A5AA}"/>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xdr:blipFill>
      <xdr:spPr>
        <a:xfrm>
          <a:off x="12787384" y="0"/>
          <a:ext cx="1436054" cy="2520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74</xdr:row>
      <xdr:rowOff>1</xdr:rowOff>
    </xdr:from>
    <xdr:to>
      <xdr:col>11</xdr:col>
      <xdr:colOff>0</xdr:colOff>
      <xdr:row>97</xdr:row>
      <xdr:rowOff>1</xdr:rowOff>
    </xdr:to>
    <xdr:graphicFrame macro="">
      <xdr:nvGraphicFramePr>
        <xdr:cNvPr id="2" name="Chart 1">
          <a:extLst>
            <a:ext uri="{FF2B5EF4-FFF2-40B4-BE49-F238E27FC236}">
              <a16:creationId xmlns:a16="http://schemas.microsoft.com/office/drawing/2014/main" id="{402338ED-6932-4729-AFB7-41C8270155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0</xdr:colOff>
      <xdr:row>74</xdr:row>
      <xdr:rowOff>0</xdr:rowOff>
    </xdr:from>
    <xdr:to>
      <xdr:col>22</xdr:col>
      <xdr:colOff>1</xdr:colOff>
      <xdr:row>97</xdr:row>
      <xdr:rowOff>0</xdr:rowOff>
    </xdr:to>
    <xdr:graphicFrame macro="">
      <xdr:nvGraphicFramePr>
        <xdr:cNvPr id="3" name="Chart 2">
          <a:extLst>
            <a:ext uri="{FF2B5EF4-FFF2-40B4-BE49-F238E27FC236}">
              <a16:creationId xmlns:a16="http://schemas.microsoft.com/office/drawing/2014/main" id="{1DE9D9AB-9C08-482C-AF2D-1EA9C6C099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98</xdr:row>
      <xdr:rowOff>1</xdr:rowOff>
    </xdr:from>
    <xdr:to>
      <xdr:col>11</xdr:col>
      <xdr:colOff>0</xdr:colOff>
      <xdr:row>121</xdr:row>
      <xdr:rowOff>0</xdr:rowOff>
    </xdr:to>
    <xdr:graphicFrame macro="">
      <xdr:nvGraphicFramePr>
        <xdr:cNvPr id="4" name="Chart 3">
          <a:extLst>
            <a:ext uri="{FF2B5EF4-FFF2-40B4-BE49-F238E27FC236}">
              <a16:creationId xmlns:a16="http://schemas.microsoft.com/office/drawing/2014/main" id="{757C8A5D-26E2-4511-A3A5-F9F58CEB69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22</xdr:col>
      <xdr:colOff>561975</xdr:colOff>
      <xdr:row>0</xdr:row>
      <xdr:rowOff>47625</xdr:rowOff>
    </xdr:from>
    <xdr:to>
      <xdr:col>24</xdr:col>
      <xdr:colOff>422775</xdr:colOff>
      <xdr:row>4</xdr:row>
      <xdr:rowOff>194175</xdr:rowOff>
    </xdr:to>
    <xdr:pic>
      <xdr:nvPicPr>
        <xdr:cNvPr id="5" name="Picture 4" descr="ASNU Diamond Logo Medium.jpg">
          <a:extLst>
            <a:ext uri="{FF2B5EF4-FFF2-40B4-BE49-F238E27FC236}">
              <a16:creationId xmlns:a16="http://schemas.microsoft.com/office/drawing/2014/main" id="{576CC237-B963-45C3-99B0-C223ECD81114}"/>
            </a:ext>
          </a:extLst>
        </xdr:cNvPr>
        <xdr:cNvPicPr>
          <a:picLocks noChangeAspect="1"/>
        </xdr:cNvPicPr>
      </xdr:nvPicPr>
      <xdr:blipFill>
        <a:blip xmlns:r="http://schemas.openxmlformats.org/officeDocument/2006/relationships" r:embed="rId4" cstate="print"/>
        <a:stretch>
          <a:fillRect/>
        </a:stretch>
      </xdr:blipFill>
      <xdr:spPr>
        <a:xfrm>
          <a:off x="14249400" y="47625"/>
          <a:ext cx="1080000" cy="1080000"/>
        </a:xfrm>
        <a:prstGeom prst="rect">
          <a:avLst/>
        </a:prstGeom>
      </xdr:spPr>
    </xdr:pic>
    <xdr:clientData/>
  </xdr:twoCellAnchor>
  <xdr:twoCellAnchor editAs="oneCell">
    <xdr:from>
      <xdr:col>20</xdr:col>
      <xdr:colOff>309634</xdr:colOff>
      <xdr:row>0</xdr:row>
      <xdr:rowOff>0</xdr:rowOff>
    </xdr:from>
    <xdr:to>
      <xdr:col>22</xdr:col>
      <xdr:colOff>526488</xdr:colOff>
      <xdr:row>11</xdr:row>
      <xdr:rowOff>186375</xdr:rowOff>
    </xdr:to>
    <xdr:pic>
      <xdr:nvPicPr>
        <xdr:cNvPr id="6" name="Picture 5">
          <a:extLst>
            <a:ext uri="{FF2B5EF4-FFF2-40B4-BE49-F238E27FC236}">
              <a16:creationId xmlns:a16="http://schemas.microsoft.com/office/drawing/2014/main" id="{AAC05AA5-BD4D-4F85-AF0F-8AE25DAB6898}"/>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xdr:blipFill>
      <xdr:spPr>
        <a:xfrm>
          <a:off x="12777859" y="0"/>
          <a:ext cx="1436054" cy="25200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74</xdr:row>
      <xdr:rowOff>1</xdr:rowOff>
    </xdr:from>
    <xdr:to>
      <xdr:col>11</xdr:col>
      <xdr:colOff>0</xdr:colOff>
      <xdr:row>97</xdr:row>
      <xdr:rowOff>1</xdr:rowOff>
    </xdr:to>
    <xdr:graphicFrame macro="">
      <xdr:nvGraphicFramePr>
        <xdr:cNvPr id="2" name="Chart 1">
          <a:extLst>
            <a:ext uri="{FF2B5EF4-FFF2-40B4-BE49-F238E27FC236}">
              <a16:creationId xmlns:a16="http://schemas.microsoft.com/office/drawing/2014/main" id="{ED20D00B-70CE-44BE-9788-E734CE9F50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609599</xdr:colOff>
      <xdr:row>74</xdr:row>
      <xdr:rowOff>0</xdr:rowOff>
    </xdr:from>
    <xdr:to>
      <xdr:col>21</xdr:col>
      <xdr:colOff>609599</xdr:colOff>
      <xdr:row>97</xdr:row>
      <xdr:rowOff>1</xdr:rowOff>
    </xdr:to>
    <xdr:graphicFrame macro="">
      <xdr:nvGraphicFramePr>
        <xdr:cNvPr id="3" name="Chart 2">
          <a:extLst>
            <a:ext uri="{FF2B5EF4-FFF2-40B4-BE49-F238E27FC236}">
              <a16:creationId xmlns:a16="http://schemas.microsoft.com/office/drawing/2014/main" id="{3C36BA0F-0C67-48A1-97C9-6A07C25E5B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0</xdr:colOff>
      <xdr:row>98</xdr:row>
      <xdr:rowOff>0</xdr:rowOff>
    </xdr:from>
    <xdr:to>
      <xdr:col>22</xdr:col>
      <xdr:colOff>0</xdr:colOff>
      <xdr:row>120</xdr:row>
      <xdr:rowOff>190499</xdr:rowOff>
    </xdr:to>
    <xdr:graphicFrame macro="">
      <xdr:nvGraphicFramePr>
        <xdr:cNvPr id="4" name="Chart 3">
          <a:extLst>
            <a:ext uri="{FF2B5EF4-FFF2-40B4-BE49-F238E27FC236}">
              <a16:creationId xmlns:a16="http://schemas.microsoft.com/office/drawing/2014/main" id="{4B9131FC-CE91-4E8E-B8C3-4A3C104436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22</xdr:col>
      <xdr:colOff>561975</xdr:colOff>
      <xdr:row>0</xdr:row>
      <xdr:rowOff>47625</xdr:rowOff>
    </xdr:from>
    <xdr:to>
      <xdr:col>24</xdr:col>
      <xdr:colOff>422775</xdr:colOff>
      <xdr:row>4</xdr:row>
      <xdr:rowOff>194175</xdr:rowOff>
    </xdr:to>
    <xdr:pic>
      <xdr:nvPicPr>
        <xdr:cNvPr id="5" name="Picture 4" descr="ASNU Diamond Logo Medium.jpg">
          <a:extLst>
            <a:ext uri="{FF2B5EF4-FFF2-40B4-BE49-F238E27FC236}">
              <a16:creationId xmlns:a16="http://schemas.microsoft.com/office/drawing/2014/main" id="{7E579BFD-C026-4FC3-A86F-41D16E4DB8F4}"/>
            </a:ext>
          </a:extLst>
        </xdr:cNvPr>
        <xdr:cNvPicPr>
          <a:picLocks noChangeAspect="1"/>
        </xdr:cNvPicPr>
      </xdr:nvPicPr>
      <xdr:blipFill>
        <a:blip xmlns:r="http://schemas.openxmlformats.org/officeDocument/2006/relationships" r:embed="rId4" cstate="print"/>
        <a:stretch>
          <a:fillRect/>
        </a:stretch>
      </xdr:blipFill>
      <xdr:spPr>
        <a:xfrm>
          <a:off x="14249400" y="47625"/>
          <a:ext cx="1080000" cy="1080000"/>
        </a:xfrm>
        <a:prstGeom prst="rect">
          <a:avLst/>
        </a:prstGeom>
      </xdr:spPr>
    </xdr:pic>
    <xdr:clientData/>
  </xdr:twoCellAnchor>
  <xdr:twoCellAnchor editAs="oneCell">
    <xdr:from>
      <xdr:col>20</xdr:col>
      <xdr:colOff>319159</xdr:colOff>
      <xdr:row>0</xdr:row>
      <xdr:rowOff>0</xdr:rowOff>
    </xdr:from>
    <xdr:to>
      <xdr:col>22</xdr:col>
      <xdr:colOff>536013</xdr:colOff>
      <xdr:row>11</xdr:row>
      <xdr:rowOff>186375</xdr:rowOff>
    </xdr:to>
    <xdr:pic>
      <xdr:nvPicPr>
        <xdr:cNvPr id="6" name="Picture 5">
          <a:extLst>
            <a:ext uri="{FF2B5EF4-FFF2-40B4-BE49-F238E27FC236}">
              <a16:creationId xmlns:a16="http://schemas.microsoft.com/office/drawing/2014/main" id="{FE8FF784-C4C9-4A74-A73F-A01A0F577C5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xdr:blipFill>
      <xdr:spPr>
        <a:xfrm>
          <a:off x="12787384" y="0"/>
          <a:ext cx="1436054" cy="25200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74</xdr:row>
      <xdr:rowOff>1</xdr:rowOff>
    </xdr:from>
    <xdr:to>
      <xdr:col>11</xdr:col>
      <xdr:colOff>0</xdr:colOff>
      <xdr:row>97</xdr:row>
      <xdr:rowOff>1</xdr:rowOff>
    </xdr:to>
    <xdr:graphicFrame macro="">
      <xdr:nvGraphicFramePr>
        <xdr:cNvPr id="2" name="Chart 1">
          <a:extLst>
            <a:ext uri="{FF2B5EF4-FFF2-40B4-BE49-F238E27FC236}">
              <a16:creationId xmlns:a16="http://schemas.microsoft.com/office/drawing/2014/main" id="{19398CFB-FDA4-455F-A88E-8A9D93E868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609599</xdr:colOff>
      <xdr:row>74</xdr:row>
      <xdr:rowOff>0</xdr:rowOff>
    </xdr:from>
    <xdr:to>
      <xdr:col>21</xdr:col>
      <xdr:colOff>609599</xdr:colOff>
      <xdr:row>97</xdr:row>
      <xdr:rowOff>1</xdr:rowOff>
    </xdr:to>
    <xdr:graphicFrame macro="">
      <xdr:nvGraphicFramePr>
        <xdr:cNvPr id="3" name="Chart 2">
          <a:extLst>
            <a:ext uri="{FF2B5EF4-FFF2-40B4-BE49-F238E27FC236}">
              <a16:creationId xmlns:a16="http://schemas.microsoft.com/office/drawing/2014/main" id="{779B8C09-54B6-4B2E-AB3A-D772AC30CF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0</xdr:colOff>
      <xdr:row>98</xdr:row>
      <xdr:rowOff>0</xdr:rowOff>
    </xdr:from>
    <xdr:to>
      <xdr:col>22</xdr:col>
      <xdr:colOff>0</xdr:colOff>
      <xdr:row>120</xdr:row>
      <xdr:rowOff>190499</xdr:rowOff>
    </xdr:to>
    <xdr:graphicFrame macro="">
      <xdr:nvGraphicFramePr>
        <xdr:cNvPr id="4" name="Chart 3">
          <a:extLst>
            <a:ext uri="{FF2B5EF4-FFF2-40B4-BE49-F238E27FC236}">
              <a16:creationId xmlns:a16="http://schemas.microsoft.com/office/drawing/2014/main" id="{3CE9D4D3-A615-4FA9-ADF8-89FB0C8CDC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22</xdr:col>
      <xdr:colOff>561975</xdr:colOff>
      <xdr:row>0</xdr:row>
      <xdr:rowOff>47625</xdr:rowOff>
    </xdr:from>
    <xdr:to>
      <xdr:col>24</xdr:col>
      <xdr:colOff>422775</xdr:colOff>
      <xdr:row>4</xdr:row>
      <xdr:rowOff>194175</xdr:rowOff>
    </xdr:to>
    <xdr:pic>
      <xdr:nvPicPr>
        <xdr:cNvPr id="5" name="Picture 4" descr="ASNU Diamond Logo Medium.jpg">
          <a:extLst>
            <a:ext uri="{FF2B5EF4-FFF2-40B4-BE49-F238E27FC236}">
              <a16:creationId xmlns:a16="http://schemas.microsoft.com/office/drawing/2014/main" id="{052AA663-233B-4628-B506-B46A013BDA24}"/>
            </a:ext>
          </a:extLst>
        </xdr:cNvPr>
        <xdr:cNvPicPr>
          <a:picLocks noChangeAspect="1"/>
        </xdr:cNvPicPr>
      </xdr:nvPicPr>
      <xdr:blipFill>
        <a:blip xmlns:r="http://schemas.openxmlformats.org/officeDocument/2006/relationships" r:embed="rId4" cstate="print"/>
        <a:stretch>
          <a:fillRect/>
        </a:stretch>
      </xdr:blipFill>
      <xdr:spPr>
        <a:xfrm>
          <a:off x="14249400" y="47625"/>
          <a:ext cx="1080000" cy="1080000"/>
        </a:xfrm>
        <a:prstGeom prst="rect">
          <a:avLst/>
        </a:prstGeom>
      </xdr:spPr>
    </xdr:pic>
    <xdr:clientData/>
  </xdr:twoCellAnchor>
  <xdr:twoCellAnchor editAs="oneCell">
    <xdr:from>
      <xdr:col>20</xdr:col>
      <xdr:colOff>319159</xdr:colOff>
      <xdr:row>0</xdr:row>
      <xdr:rowOff>0</xdr:rowOff>
    </xdr:from>
    <xdr:to>
      <xdr:col>22</xdr:col>
      <xdr:colOff>536013</xdr:colOff>
      <xdr:row>11</xdr:row>
      <xdr:rowOff>186375</xdr:rowOff>
    </xdr:to>
    <xdr:pic>
      <xdr:nvPicPr>
        <xdr:cNvPr id="6" name="Picture 5">
          <a:extLst>
            <a:ext uri="{FF2B5EF4-FFF2-40B4-BE49-F238E27FC236}">
              <a16:creationId xmlns:a16="http://schemas.microsoft.com/office/drawing/2014/main" id="{64B7B1DB-8807-4535-B4C7-744E05FD3E1D}"/>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xdr:blipFill>
      <xdr:spPr>
        <a:xfrm>
          <a:off x="12787384" y="0"/>
          <a:ext cx="1436054" cy="25200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0</xdr:colOff>
      <xdr:row>74</xdr:row>
      <xdr:rowOff>1</xdr:rowOff>
    </xdr:from>
    <xdr:to>
      <xdr:col>11</xdr:col>
      <xdr:colOff>0</xdr:colOff>
      <xdr:row>97</xdr:row>
      <xdr:rowOff>1</xdr:rowOff>
    </xdr:to>
    <xdr:graphicFrame macro="">
      <xdr:nvGraphicFramePr>
        <xdr:cNvPr id="2" name="Chart 1">
          <a:extLst>
            <a:ext uri="{FF2B5EF4-FFF2-40B4-BE49-F238E27FC236}">
              <a16:creationId xmlns:a16="http://schemas.microsoft.com/office/drawing/2014/main" id="{610C8718-BA0C-4961-81E8-F45E41477D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0</xdr:colOff>
      <xdr:row>74</xdr:row>
      <xdr:rowOff>0</xdr:rowOff>
    </xdr:from>
    <xdr:to>
      <xdr:col>22</xdr:col>
      <xdr:colOff>1</xdr:colOff>
      <xdr:row>97</xdr:row>
      <xdr:rowOff>0</xdr:rowOff>
    </xdr:to>
    <xdr:graphicFrame macro="">
      <xdr:nvGraphicFramePr>
        <xdr:cNvPr id="3" name="Chart 2">
          <a:extLst>
            <a:ext uri="{FF2B5EF4-FFF2-40B4-BE49-F238E27FC236}">
              <a16:creationId xmlns:a16="http://schemas.microsoft.com/office/drawing/2014/main" id="{CCE04853-5AC6-4406-9120-B32135AB45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0</xdr:colOff>
      <xdr:row>98</xdr:row>
      <xdr:rowOff>0</xdr:rowOff>
    </xdr:from>
    <xdr:to>
      <xdr:col>22</xdr:col>
      <xdr:colOff>0</xdr:colOff>
      <xdr:row>120</xdr:row>
      <xdr:rowOff>190499</xdr:rowOff>
    </xdr:to>
    <xdr:graphicFrame macro="">
      <xdr:nvGraphicFramePr>
        <xdr:cNvPr id="4" name="Chart 3">
          <a:extLst>
            <a:ext uri="{FF2B5EF4-FFF2-40B4-BE49-F238E27FC236}">
              <a16:creationId xmlns:a16="http://schemas.microsoft.com/office/drawing/2014/main" id="{3A7525E5-1B7F-4C40-B0DA-53B4E57A5C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23</xdr:col>
      <xdr:colOff>0</xdr:colOff>
      <xdr:row>74</xdr:row>
      <xdr:rowOff>0</xdr:rowOff>
    </xdr:from>
    <xdr:to>
      <xdr:col>33</xdr:col>
      <xdr:colOff>9526</xdr:colOff>
      <xdr:row>97</xdr:row>
      <xdr:rowOff>0</xdr:rowOff>
    </xdr:to>
    <xdr:graphicFrame macro="">
      <xdr:nvGraphicFramePr>
        <xdr:cNvPr id="5" name="Chart 4">
          <a:extLst>
            <a:ext uri="{FF2B5EF4-FFF2-40B4-BE49-F238E27FC236}">
              <a16:creationId xmlns:a16="http://schemas.microsoft.com/office/drawing/2014/main" id="{14B5D4D9-E665-497C-9B74-EDDEE54359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0</xdr:colOff>
      <xdr:row>98</xdr:row>
      <xdr:rowOff>0</xdr:rowOff>
    </xdr:from>
    <xdr:to>
      <xdr:col>11</xdr:col>
      <xdr:colOff>0</xdr:colOff>
      <xdr:row>120</xdr:row>
      <xdr:rowOff>190499</xdr:rowOff>
    </xdr:to>
    <xdr:graphicFrame macro="">
      <xdr:nvGraphicFramePr>
        <xdr:cNvPr id="6" name="Chart 5">
          <a:extLst>
            <a:ext uri="{FF2B5EF4-FFF2-40B4-BE49-F238E27FC236}">
              <a16:creationId xmlns:a16="http://schemas.microsoft.com/office/drawing/2014/main" id="{2DA9A336-A812-434A-9A93-8D949FAD51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22</xdr:col>
      <xdr:colOff>561975</xdr:colOff>
      <xdr:row>0</xdr:row>
      <xdr:rowOff>47625</xdr:rowOff>
    </xdr:from>
    <xdr:to>
      <xdr:col>24</xdr:col>
      <xdr:colOff>422775</xdr:colOff>
      <xdr:row>4</xdr:row>
      <xdr:rowOff>194175</xdr:rowOff>
    </xdr:to>
    <xdr:pic>
      <xdr:nvPicPr>
        <xdr:cNvPr id="7" name="Picture 6" descr="ASNU Diamond Logo Medium.jpg">
          <a:extLst>
            <a:ext uri="{FF2B5EF4-FFF2-40B4-BE49-F238E27FC236}">
              <a16:creationId xmlns:a16="http://schemas.microsoft.com/office/drawing/2014/main" id="{B65050BB-E7BC-4AE7-A95F-B4C447EEE332}"/>
            </a:ext>
          </a:extLst>
        </xdr:cNvPr>
        <xdr:cNvPicPr>
          <a:picLocks noChangeAspect="1"/>
        </xdr:cNvPicPr>
      </xdr:nvPicPr>
      <xdr:blipFill>
        <a:blip xmlns:r="http://schemas.openxmlformats.org/officeDocument/2006/relationships" r:embed="rId6" cstate="print"/>
        <a:stretch>
          <a:fillRect/>
        </a:stretch>
      </xdr:blipFill>
      <xdr:spPr>
        <a:xfrm>
          <a:off x="14249400" y="47625"/>
          <a:ext cx="1080000" cy="1080000"/>
        </a:xfrm>
        <a:prstGeom prst="rect">
          <a:avLst/>
        </a:prstGeom>
      </xdr:spPr>
    </xdr:pic>
    <xdr:clientData/>
  </xdr:twoCellAnchor>
  <xdr:twoCellAnchor editAs="oneCell">
    <xdr:from>
      <xdr:col>20</xdr:col>
      <xdr:colOff>328684</xdr:colOff>
      <xdr:row>0</xdr:row>
      <xdr:rowOff>0</xdr:rowOff>
    </xdr:from>
    <xdr:to>
      <xdr:col>22</xdr:col>
      <xdr:colOff>545538</xdr:colOff>
      <xdr:row>11</xdr:row>
      <xdr:rowOff>186375</xdr:rowOff>
    </xdr:to>
    <xdr:pic>
      <xdr:nvPicPr>
        <xdr:cNvPr id="8" name="Picture 7">
          <a:extLst>
            <a:ext uri="{FF2B5EF4-FFF2-40B4-BE49-F238E27FC236}">
              <a16:creationId xmlns:a16="http://schemas.microsoft.com/office/drawing/2014/main" id="{63163DE2-B3CD-4BD5-9328-78494EB9489B}"/>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xdr:blipFill>
      <xdr:spPr>
        <a:xfrm>
          <a:off x="12796909" y="0"/>
          <a:ext cx="1436054" cy="25200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74</xdr:row>
      <xdr:rowOff>1</xdr:rowOff>
    </xdr:from>
    <xdr:to>
      <xdr:col>11</xdr:col>
      <xdr:colOff>0</xdr:colOff>
      <xdr:row>97</xdr:row>
      <xdr:rowOff>1</xdr:rowOff>
    </xdr:to>
    <xdr:graphicFrame macro="">
      <xdr:nvGraphicFramePr>
        <xdr:cNvPr id="2" name="Chart 1">
          <a:extLst>
            <a:ext uri="{FF2B5EF4-FFF2-40B4-BE49-F238E27FC236}">
              <a16:creationId xmlns:a16="http://schemas.microsoft.com/office/drawing/2014/main" id="{92FA8FF6-BBA8-4D83-B3C4-96A085F319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0</xdr:colOff>
      <xdr:row>74</xdr:row>
      <xdr:rowOff>0</xdr:rowOff>
    </xdr:from>
    <xdr:to>
      <xdr:col>22</xdr:col>
      <xdr:colOff>1</xdr:colOff>
      <xdr:row>97</xdr:row>
      <xdr:rowOff>1</xdr:rowOff>
    </xdr:to>
    <xdr:graphicFrame macro="">
      <xdr:nvGraphicFramePr>
        <xdr:cNvPr id="3" name="Chart 2">
          <a:extLst>
            <a:ext uri="{FF2B5EF4-FFF2-40B4-BE49-F238E27FC236}">
              <a16:creationId xmlns:a16="http://schemas.microsoft.com/office/drawing/2014/main" id="{11B9AA2C-0072-47F0-A89D-B6C2411EAF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98</xdr:row>
      <xdr:rowOff>1</xdr:rowOff>
    </xdr:from>
    <xdr:to>
      <xdr:col>11</xdr:col>
      <xdr:colOff>0</xdr:colOff>
      <xdr:row>121</xdr:row>
      <xdr:rowOff>0</xdr:rowOff>
    </xdr:to>
    <xdr:graphicFrame macro="">
      <xdr:nvGraphicFramePr>
        <xdr:cNvPr id="4" name="Chart 3">
          <a:extLst>
            <a:ext uri="{FF2B5EF4-FFF2-40B4-BE49-F238E27FC236}">
              <a16:creationId xmlns:a16="http://schemas.microsoft.com/office/drawing/2014/main" id="{3B38087C-AFCC-4A7B-8B47-1DC4676088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22</xdr:col>
      <xdr:colOff>561975</xdr:colOff>
      <xdr:row>0</xdr:row>
      <xdr:rowOff>47625</xdr:rowOff>
    </xdr:from>
    <xdr:to>
      <xdr:col>24</xdr:col>
      <xdr:colOff>422775</xdr:colOff>
      <xdr:row>4</xdr:row>
      <xdr:rowOff>194175</xdr:rowOff>
    </xdr:to>
    <xdr:pic>
      <xdr:nvPicPr>
        <xdr:cNvPr id="5" name="Picture 4" descr="ASNU Diamond Logo Medium.jpg">
          <a:extLst>
            <a:ext uri="{FF2B5EF4-FFF2-40B4-BE49-F238E27FC236}">
              <a16:creationId xmlns:a16="http://schemas.microsoft.com/office/drawing/2014/main" id="{72270342-C814-40F3-B39C-EAAA2107F56D}"/>
            </a:ext>
          </a:extLst>
        </xdr:cNvPr>
        <xdr:cNvPicPr>
          <a:picLocks noChangeAspect="1"/>
        </xdr:cNvPicPr>
      </xdr:nvPicPr>
      <xdr:blipFill>
        <a:blip xmlns:r="http://schemas.openxmlformats.org/officeDocument/2006/relationships" r:embed="rId4" cstate="print"/>
        <a:stretch>
          <a:fillRect/>
        </a:stretch>
      </xdr:blipFill>
      <xdr:spPr>
        <a:xfrm>
          <a:off x="14249400" y="47625"/>
          <a:ext cx="1080000" cy="1080000"/>
        </a:xfrm>
        <a:prstGeom prst="rect">
          <a:avLst/>
        </a:prstGeom>
      </xdr:spPr>
    </xdr:pic>
    <xdr:clientData/>
  </xdr:twoCellAnchor>
  <xdr:twoCellAnchor editAs="oneCell">
    <xdr:from>
      <xdr:col>20</xdr:col>
      <xdr:colOff>319159</xdr:colOff>
      <xdr:row>0</xdr:row>
      <xdr:rowOff>0</xdr:rowOff>
    </xdr:from>
    <xdr:to>
      <xdr:col>22</xdr:col>
      <xdr:colOff>536013</xdr:colOff>
      <xdr:row>12</xdr:row>
      <xdr:rowOff>14925</xdr:rowOff>
    </xdr:to>
    <xdr:pic>
      <xdr:nvPicPr>
        <xdr:cNvPr id="6" name="Picture 5">
          <a:extLst>
            <a:ext uri="{FF2B5EF4-FFF2-40B4-BE49-F238E27FC236}">
              <a16:creationId xmlns:a16="http://schemas.microsoft.com/office/drawing/2014/main" id="{32653C6A-C93E-46CE-9692-66BCA3F1F4CD}"/>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xdr:blipFill>
      <xdr:spPr>
        <a:xfrm>
          <a:off x="12787384" y="0"/>
          <a:ext cx="1436054" cy="2520000"/>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3.bin"/><Relationship Id="rId1" Type="http://schemas.openxmlformats.org/officeDocument/2006/relationships/hyperlink" Target="http://www.asnu.com/"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3944C-7AEB-47E9-8BE6-FE8E264BB06F}">
  <dimension ref="A1:AE172"/>
  <sheetViews>
    <sheetView topLeftCell="AE1" workbookViewId="0">
      <selection sqref="A1:T1"/>
    </sheetView>
  </sheetViews>
  <sheetFormatPr defaultRowHeight="15" x14ac:dyDescent="0.25"/>
  <cols>
    <col min="1" max="19" width="9.140625" hidden="1" customWidth="1"/>
    <col min="20" max="20" width="6.28515625" hidden="1" customWidth="1"/>
    <col min="21" max="21" width="9.140625" hidden="1" customWidth="1"/>
    <col min="22" max="22" width="10.28515625" hidden="1" customWidth="1"/>
    <col min="23" max="23" width="10.5703125" hidden="1" customWidth="1"/>
    <col min="24" max="24" width="10.28515625" hidden="1" customWidth="1"/>
    <col min="25" max="25" width="10.42578125" hidden="1" customWidth="1"/>
    <col min="26" max="26" width="6" hidden="1" customWidth="1"/>
    <col min="27" max="29" width="9.140625" hidden="1" customWidth="1"/>
    <col min="30" max="30" width="10.85546875" hidden="1" customWidth="1"/>
  </cols>
  <sheetData>
    <row r="1" spans="1:31" s="2" customFormat="1" ht="27" thickBot="1" x14ac:dyDescent="0.4">
      <c r="A1" s="259" t="str">
        <f ca="1">MID(CELL("filename",A1),FIND("]",CELL("filename",A1))+1,255)</f>
        <v>Summary Data</v>
      </c>
      <c r="B1" s="260"/>
      <c r="C1" s="260"/>
      <c r="D1" s="260"/>
      <c r="E1" s="261"/>
      <c r="F1" s="1"/>
      <c r="U1" s="3"/>
      <c r="V1" s="3"/>
      <c r="W1" s="3"/>
      <c r="X1" s="3"/>
      <c r="Y1" s="3"/>
      <c r="Z1" s="3"/>
      <c r="AA1" s="3"/>
      <c r="AB1" s="3"/>
      <c r="AC1" s="4" t="s">
        <v>0</v>
      </c>
      <c r="AE1" s="2" t="s">
        <v>1</v>
      </c>
    </row>
    <row r="2" spans="1:31" s="6" customFormat="1" x14ac:dyDescent="0.25">
      <c r="A2" s="5" t="s">
        <v>2</v>
      </c>
      <c r="U2" s="7"/>
      <c r="V2" s="7"/>
      <c r="W2" s="7"/>
      <c r="X2" s="7"/>
      <c r="Y2" s="7"/>
      <c r="Z2" s="7"/>
      <c r="AA2" s="7"/>
      <c r="AB2" s="7"/>
      <c r="AC2" s="7"/>
    </row>
    <row r="3" spans="1:31" s="6" customFormat="1" ht="15.75" thickBot="1" x14ac:dyDescent="0.3">
      <c r="A3" s="5"/>
      <c r="U3" s="7"/>
      <c r="V3" s="7"/>
      <c r="W3" s="7"/>
      <c r="X3" s="7"/>
      <c r="Y3" s="7"/>
      <c r="Z3" s="7"/>
      <c r="AA3" s="7"/>
      <c r="AB3" s="7"/>
      <c r="AC3" s="7"/>
    </row>
    <row r="4" spans="1:31" s="6" customFormat="1" ht="15.75" thickBot="1" x14ac:dyDescent="0.3">
      <c r="A4" s="8" t="s">
        <v>3</v>
      </c>
      <c r="B4" s="9"/>
      <c r="C4" s="10"/>
      <c r="D4" s="234" t="s">
        <v>4</v>
      </c>
      <c r="E4" s="234"/>
      <c r="F4" s="234"/>
      <c r="G4" s="234"/>
      <c r="H4" s="234"/>
      <c r="I4" s="234"/>
      <c r="J4" s="234"/>
      <c r="K4" s="234"/>
      <c r="L4" s="234"/>
      <c r="M4" s="234"/>
      <c r="N4" s="234"/>
      <c r="O4" s="234"/>
      <c r="P4" s="234"/>
      <c r="Q4" s="234"/>
      <c r="R4" s="234"/>
      <c r="S4" s="235"/>
      <c r="U4" s="7"/>
      <c r="V4" s="7"/>
      <c r="W4" s="7"/>
      <c r="X4" s="7"/>
      <c r="Y4" s="7"/>
      <c r="Z4" s="7"/>
      <c r="AA4" s="7"/>
      <c r="AB4" s="7"/>
      <c r="AC4" s="7"/>
    </row>
    <row r="5" spans="1:31" s="6" customFormat="1" x14ac:dyDescent="0.25">
      <c r="A5" s="248"/>
      <c r="B5" s="249"/>
      <c r="C5" s="11"/>
      <c r="D5" s="12">
        <v>1</v>
      </c>
      <c r="E5" s="13">
        <v>2</v>
      </c>
      <c r="F5" s="13">
        <v>3</v>
      </c>
      <c r="G5" s="13">
        <v>4</v>
      </c>
      <c r="H5" s="13">
        <v>5</v>
      </c>
      <c r="I5" s="13">
        <v>6</v>
      </c>
      <c r="J5" s="13">
        <v>7</v>
      </c>
      <c r="K5" s="13">
        <v>8</v>
      </c>
      <c r="L5" s="13">
        <v>9</v>
      </c>
      <c r="M5" s="13">
        <v>10</v>
      </c>
      <c r="N5" s="13">
        <v>11</v>
      </c>
      <c r="O5" s="13">
        <v>12</v>
      </c>
      <c r="P5" s="13">
        <v>13</v>
      </c>
      <c r="Q5" s="13">
        <v>14</v>
      </c>
      <c r="R5" s="13">
        <v>15</v>
      </c>
      <c r="S5" s="14">
        <v>16</v>
      </c>
      <c r="U5" s="7"/>
      <c r="V5" s="7"/>
      <c r="W5" s="7"/>
      <c r="X5" s="7"/>
      <c r="Y5" s="7"/>
      <c r="Z5" s="7"/>
      <c r="AA5" s="7"/>
      <c r="AB5" s="7"/>
      <c r="AC5" s="7"/>
    </row>
    <row r="6" spans="1:31" s="6" customFormat="1" x14ac:dyDescent="0.25">
      <c r="A6" s="238"/>
      <c r="B6" s="239"/>
      <c r="C6" s="15"/>
      <c r="D6" s="16"/>
      <c r="E6" s="16"/>
      <c r="F6" s="16"/>
      <c r="G6" s="16"/>
      <c r="H6" s="16"/>
      <c r="I6" s="16"/>
      <c r="J6" s="16"/>
      <c r="K6" s="16"/>
      <c r="L6" s="16"/>
      <c r="M6" s="16"/>
      <c r="N6" s="16"/>
      <c r="O6" s="16"/>
      <c r="P6" s="16"/>
      <c r="Q6" s="16"/>
      <c r="R6" s="16"/>
      <c r="S6" s="17"/>
      <c r="U6" s="7"/>
      <c r="V6" s="7"/>
      <c r="W6" s="7"/>
      <c r="X6" s="7"/>
      <c r="Y6" s="7"/>
      <c r="Z6" s="7"/>
      <c r="AA6" s="7"/>
      <c r="AB6" s="7"/>
      <c r="AC6" s="7"/>
    </row>
    <row r="7" spans="1:31" s="6" customFormat="1" ht="15.75" thickBot="1" x14ac:dyDescent="0.3">
      <c r="A7" s="240" t="s">
        <v>115</v>
      </c>
      <c r="B7" s="245"/>
      <c r="C7" s="18">
        <v>20.51</v>
      </c>
      <c r="D7" s="242" t="s">
        <v>5</v>
      </c>
      <c r="E7" s="243"/>
      <c r="F7" s="243"/>
      <c r="G7" s="243"/>
      <c r="H7" s="243"/>
      <c r="I7" s="243"/>
      <c r="J7" s="243"/>
      <c r="K7" s="243"/>
      <c r="L7" s="243"/>
      <c r="M7" s="243"/>
      <c r="N7" s="243"/>
      <c r="O7" s="243"/>
      <c r="P7" s="243"/>
      <c r="Q7" s="243"/>
      <c r="R7" s="243"/>
      <c r="S7" s="244"/>
      <c r="U7" s="7"/>
      <c r="V7" s="7"/>
      <c r="W7" s="7"/>
      <c r="X7" s="7"/>
      <c r="Y7" s="7"/>
      <c r="Z7" s="7"/>
      <c r="AA7" s="7"/>
      <c r="AB7" s="7"/>
      <c r="AC7" s="7"/>
    </row>
    <row r="8" spans="1:31" s="6" customFormat="1" ht="15.75" thickBot="1" x14ac:dyDescent="0.3">
      <c r="A8" s="19"/>
      <c r="B8" s="20"/>
      <c r="C8" s="21"/>
      <c r="D8" s="22">
        <v>16</v>
      </c>
      <c r="E8" s="23">
        <v>15</v>
      </c>
      <c r="F8" s="23">
        <v>14</v>
      </c>
      <c r="G8" s="23">
        <v>13</v>
      </c>
      <c r="H8" s="23">
        <v>12</v>
      </c>
      <c r="I8" s="23">
        <v>11</v>
      </c>
      <c r="J8" s="23">
        <v>10</v>
      </c>
      <c r="K8" s="23">
        <v>8</v>
      </c>
      <c r="L8" s="23" t="s">
        <v>116</v>
      </c>
      <c r="M8" s="23" t="s">
        <v>116</v>
      </c>
      <c r="N8" s="23" t="s">
        <v>116</v>
      </c>
      <c r="O8" s="23" t="s">
        <v>116</v>
      </c>
      <c r="P8" s="23" t="s">
        <v>116</v>
      </c>
      <c r="Q8" s="23" t="s">
        <v>116</v>
      </c>
      <c r="R8" s="23" t="s">
        <v>116</v>
      </c>
      <c r="S8" s="24" t="s">
        <v>116</v>
      </c>
      <c r="U8" s="7"/>
      <c r="V8" s="7"/>
      <c r="W8" s="7"/>
      <c r="X8" s="7"/>
      <c r="Y8" s="7"/>
      <c r="Z8" s="7"/>
      <c r="AA8" s="7"/>
      <c r="AB8" s="7"/>
      <c r="AC8" s="7"/>
    </row>
    <row r="9" spans="1:31" s="6" customFormat="1" x14ac:dyDescent="0.25">
      <c r="A9" s="25">
        <v>1</v>
      </c>
      <c r="B9" s="228" t="s">
        <v>6</v>
      </c>
      <c r="C9" s="21">
        <v>6</v>
      </c>
      <c r="D9" s="26">
        <v>90.581999999999994</v>
      </c>
      <c r="E9" s="26">
        <v>91.572000000000003</v>
      </c>
      <c r="F9" s="26">
        <v>91.468000000000004</v>
      </c>
      <c r="G9" s="26">
        <v>91.16</v>
      </c>
      <c r="H9" s="26">
        <v>90.596000000000004</v>
      </c>
      <c r="I9" s="26">
        <v>89.656999999999996</v>
      </c>
      <c r="J9" s="26">
        <v>88.343999999999994</v>
      </c>
      <c r="K9" s="26">
        <v>77.5</v>
      </c>
      <c r="L9" s="26" t="s">
        <v>116</v>
      </c>
      <c r="M9" s="26" t="s">
        <v>116</v>
      </c>
      <c r="N9" s="26" t="s">
        <v>116</v>
      </c>
      <c r="O9" s="26" t="s">
        <v>116</v>
      </c>
      <c r="P9" s="26" t="s">
        <v>116</v>
      </c>
      <c r="Q9" s="26" t="s">
        <v>116</v>
      </c>
      <c r="R9" s="26" t="s">
        <v>116</v>
      </c>
      <c r="S9" s="27" t="s">
        <v>116</v>
      </c>
      <c r="U9" s="7"/>
      <c r="V9" s="7"/>
      <c r="W9" s="7"/>
      <c r="X9" s="7"/>
      <c r="Y9" s="7"/>
      <c r="Z9" s="7"/>
      <c r="AA9" s="7"/>
      <c r="AB9" s="7"/>
      <c r="AC9" s="7"/>
    </row>
    <row r="10" spans="1:31" s="6" customFormat="1" x14ac:dyDescent="0.25">
      <c r="A10" s="28">
        <v>2</v>
      </c>
      <c r="B10" s="229"/>
      <c r="C10" s="29">
        <v>5.5</v>
      </c>
      <c r="D10" s="30">
        <v>86.572000000000003</v>
      </c>
      <c r="E10" s="30">
        <v>86.561000000000007</v>
      </c>
      <c r="F10" s="30">
        <v>86.340999999999994</v>
      </c>
      <c r="G10" s="30">
        <v>85.483000000000004</v>
      </c>
      <c r="H10" s="30">
        <v>86.491</v>
      </c>
      <c r="I10" s="30">
        <v>84.661000000000001</v>
      </c>
      <c r="J10" s="30">
        <v>83.350999999999999</v>
      </c>
      <c r="K10" s="30">
        <v>80.512</v>
      </c>
      <c r="L10" s="30" t="s">
        <v>116</v>
      </c>
      <c r="M10" s="30" t="s">
        <v>116</v>
      </c>
      <c r="N10" s="30" t="s">
        <v>116</v>
      </c>
      <c r="O10" s="30" t="s">
        <v>116</v>
      </c>
      <c r="P10" s="30" t="s">
        <v>116</v>
      </c>
      <c r="Q10" s="30" t="s">
        <v>116</v>
      </c>
      <c r="R10" s="30" t="s">
        <v>116</v>
      </c>
      <c r="S10" s="15" t="s">
        <v>116</v>
      </c>
      <c r="U10" s="7"/>
      <c r="V10" s="7"/>
      <c r="W10" s="7"/>
      <c r="X10" s="7"/>
      <c r="Y10" s="7"/>
      <c r="Z10" s="7"/>
      <c r="AA10" s="7"/>
      <c r="AB10" s="7"/>
      <c r="AC10" s="7"/>
    </row>
    <row r="11" spans="1:31" s="6" customFormat="1" x14ac:dyDescent="0.25">
      <c r="A11" s="28">
        <v>3</v>
      </c>
      <c r="B11" s="229"/>
      <c r="C11" s="29">
        <v>5</v>
      </c>
      <c r="D11" s="30">
        <v>81.39</v>
      </c>
      <c r="E11" s="30">
        <v>80.744</v>
      </c>
      <c r="F11" s="30">
        <v>80.765000000000001</v>
      </c>
      <c r="G11" s="30">
        <v>81.957999999999998</v>
      </c>
      <c r="H11" s="30">
        <v>80.504999999999995</v>
      </c>
      <c r="I11" s="30">
        <v>79.671000000000006</v>
      </c>
      <c r="J11" s="30">
        <v>78.447999999999993</v>
      </c>
      <c r="K11" s="30">
        <v>71.966999999999999</v>
      </c>
      <c r="L11" s="30" t="s">
        <v>116</v>
      </c>
      <c r="M11" s="30" t="s">
        <v>116</v>
      </c>
      <c r="N11" s="30" t="s">
        <v>116</v>
      </c>
      <c r="O11" s="30" t="s">
        <v>116</v>
      </c>
      <c r="P11" s="30" t="s">
        <v>116</v>
      </c>
      <c r="Q11" s="30" t="s">
        <v>116</v>
      </c>
      <c r="R11" s="30" t="s">
        <v>116</v>
      </c>
      <c r="S11" s="15" t="s">
        <v>116</v>
      </c>
      <c r="U11" s="7"/>
      <c r="V11" s="7"/>
      <c r="W11" s="7"/>
      <c r="X11" s="7"/>
      <c r="Y11" s="7"/>
      <c r="Z11" s="7"/>
      <c r="AA11" s="7"/>
      <c r="AB11" s="7"/>
      <c r="AC11" s="7"/>
    </row>
    <row r="12" spans="1:31" s="6" customFormat="1" x14ac:dyDescent="0.25">
      <c r="A12" s="28">
        <v>4</v>
      </c>
      <c r="B12" s="229"/>
      <c r="C12" s="29">
        <v>4.5</v>
      </c>
      <c r="D12" s="30">
        <v>77.644999999999996</v>
      </c>
      <c r="E12" s="30">
        <v>76.679000000000002</v>
      </c>
      <c r="F12" s="30">
        <v>76.602000000000004</v>
      </c>
      <c r="G12" s="30">
        <v>75.948999999999998</v>
      </c>
      <c r="H12" s="30">
        <v>75.662999999999997</v>
      </c>
      <c r="I12" s="30">
        <v>75.212999999999994</v>
      </c>
      <c r="J12" s="30">
        <v>74.063000000000002</v>
      </c>
      <c r="K12" s="30">
        <v>70.054000000000002</v>
      </c>
      <c r="L12" s="30" t="s">
        <v>116</v>
      </c>
      <c r="M12" s="30" t="s">
        <v>116</v>
      </c>
      <c r="N12" s="30" t="s">
        <v>116</v>
      </c>
      <c r="O12" s="30" t="s">
        <v>116</v>
      </c>
      <c r="P12" s="30" t="s">
        <v>116</v>
      </c>
      <c r="Q12" s="30" t="s">
        <v>116</v>
      </c>
      <c r="R12" s="30" t="s">
        <v>116</v>
      </c>
      <c r="S12" s="15" t="s">
        <v>116</v>
      </c>
      <c r="U12" s="7"/>
      <c r="V12" s="7"/>
      <c r="W12" s="7"/>
      <c r="X12" s="7"/>
      <c r="Y12" s="7"/>
      <c r="Z12" s="7"/>
      <c r="AA12" s="7"/>
      <c r="AB12" s="7"/>
      <c r="AC12" s="7"/>
    </row>
    <row r="13" spans="1:31" s="6" customFormat="1" x14ac:dyDescent="0.25">
      <c r="A13" s="28">
        <v>5</v>
      </c>
      <c r="B13" s="229"/>
      <c r="C13" s="29">
        <v>4</v>
      </c>
      <c r="D13" s="30">
        <v>71.430000000000007</v>
      </c>
      <c r="E13" s="30">
        <v>71.387</v>
      </c>
      <c r="F13" s="30">
        <v>71.207999999999998</v>
      </c>
      <c r="G13" s="30">
        <v>70.896000000000001</v>
      </c>
      <c r="H13" s="30">
        <v>70.584999999999994</v>
      </c>
      <c r="I13" s="30">
        <v>70.403000000000006</v>
      </c>
      <c r="J13" s="30">
        <v>69.436000000000007</v>
      </c>
      <c r="K13" s="30">
        <v>67.91</v>
      </c>
      <c r="L13" s="30" t="s">
        <v>116</v>
      </c>
      <c r="M13" s="30" t="s">
        <v>116</v>
      </c>
      <c r="N13" s="30" t="s">
        <v>116</v>
      </c>
      <c r="O13" s="30" t="s">
        <v>116</v>
      </c>
      <c r="P13" s="30" t="s">
        <v>116</v>
      </c>
      <c r="Q13" s="30" t="s">
        <v>116</v>
      </c>
      <c r="R13" s="30" t="s">
        <v>116</v>
      </c>
      <c r="S13" s="15" t="s">
        <v>116</v>
      </c>
      <c r="U13" s="7"/>
      <c r="V13" s="7"/>
      <c r="W13" s="7"/>
      <c r="X13" s="7"/>
      <c r="Y13" s="7"/>
      <c r="Z13" s="7"/>
      <c r="AA13" s="7"/>
      <c r="AB13" s="7"/>
      <c r="AC13" s="7"/>
    </row>
    <row r="14" spans="1:31" s="6" customFormat="1" x14ac:dyDescent="0.25">
      <c r="A14" s="28">
        <v>6</v>
      </c>
      <c r="B14" s="229"/>
      <c r="C14" s="29">
        <v>3.5</v>
      </c>
      <c r="D14" s="30">
        <v>65.891999999999996</v>
      </c>
      <c r="E14" s="30">
        <v>65.775999999999996</v>
      </c>
      <c r="F14" s="30">
        <v>65.825000000000003</v>
      </c>
      <c r="G14" s="30">
        <v>65.605999999999995</v>
      </c>
      <c r="H14" s="30">
        <v>65.501000000000005</v>
      </c>
      <c r="I14" s="30">
        <v>65.408000000000001</v>
      </c>
      <c r="J14" s="30">
        <v>64.843000000000004</v>
      </c>
      <c r="K14" s="30">
        <v>63.823999999999998</v>
      </c>
      <c r="L14" s="30" t="s">
        <v>116</v>
      </c>
      <c r="M14" s="30" t="s">
        <v>116</v>
      </c>
      <c r="N14" s="30" t="s">
        <v>116</v>
      </c>
      <c r="O14" s="30" t="s">
        <v>116</v>
      </c>
      <c r="P14" s="30" t="s">
        <v>116</v>
      </c>
      <c r="Q14" s="30" t="s">
        <v>116</v>
      </c>
      <c r="R14" s="30" t="s">
        <v>116</v>
      </c>
      <c r="S14" s="15" t="s">
        <v>116</v>
      </c>
      <c r="U14" s="7"/>
      <c r="V14" s="7"/>
      <c r="W14" s="7"/>
      <c r="X14" s="7"/>
      <c r="Y14" s="7"/>
      <c r="Z14" s="7"/>
      <c r="AA14" s="7"/>
      <c r="AB14" s="7"/>
      <c r="AC14" s="7"/>
    </row>
    <row r="15" spans="1:31" s="6" customFormat="1" x14ac:dyDescent="0.25">
      <c r="A15" s="28">
        <v>7</v>
      </c>
      <c r="B15" s="229"/>
      <c r="C15" s="29">
        <v>3</v>
      </c>
      <c r="D15" s="30">
        <v>60.393000000000001</v>
      </c>
      <c r="E15" s="30">
        <v>60.286000000000001</v>
      </c>
      <c r="F15" s="31">
        <v>60.079000000000001</v>
      </c>
      <c r="G15" s="30">
        <v>60.220999999999997</v>
      </c>
      <c r="H15" s="30">
        <v>59.819000000000003</v>
      </c>
      <c r="I15" s="30">
        <v>59.265000000000001</v>
      </c>
      <c r="J15" s="30">
        <v>60.369</v>
      </c>
      <c r="K15" s="30">
        <v>59.061999999999998</v>
      </c>
      <c r="L15" s="30" t="s">
        <v>116</v>
      </c>
      <c r="M15" s="30" t="s">
        <v>116</v>
      </c>
      <c r="N15" s="30" t="s">
        <v>116</v>
      </c>
      <c r="O15" s="30" t="s">
        <v>116</v>
      </c>
      <c r="P15" s="30" t="s">
        <v>116</v>
      </c>
      <c r="Q15" s="30" t="s">
        <v>116</v>
      </c>
      <c r="R15" s="30" t="s">
        <v>116</v>
      </c>
      <c r="S15" s="15" t="s">
        <v>116</v>
      </c>
      <c r="U15" s="7"/>
      <c r="V15" s="7"/>
      <c r="W15" s="7"/>
      <c r="X15" s="7"/>
      <c r="Y15" s="7"/>
      <c r="Z15" s="7"/>
      <c r="AA15" s="7"/>
      <c r="AB15" s="7"/>
      <c r="AC15" s="7"/>
    </row>
    <row r="16" spans="1:31" s="6" customFormat="1" x14ac:dyDescent="0.25">
      <c r="A16" s="28">
        <v>8</v>
      </c>
      <c r="B16" s="229"/>
      <c r="C16" s="29">
        <v>2.5</v>
      </c>
      <c r="D16" s="30">
        <v>54.215000000000003</v>
      </c>
      <c r="E16" s="30">
        <v>53.689</v>
      </c>
      <c r="F16" s="30">
        <v>53.826999999999998</v>
      </c>
      <c r="G16" s="30">
        <v>55.031999999999996</v>
      </c>
      <c r="H16" s="30">
        <v>54.167999999999999</v>
      </c>
      <c r="I16" s="30">
        <v>54.118000000000002</v>
      </c>
      <c r="J16" s="30">
        <v>53.424999999999997</v>
      </c>
      <c r="K16" s="30">
        <v>53.421999999999997</v>
      </c>
      <c r="L16" s="30" t="s">
        <v>116</v>
      </c>
      <c r="M16" s="30" t="s">
        <v>116</v>
      </c>
      <c r="N16" s="30" t="s">
        <v>116</v>
      </c>
      <c r="O16" s="30" t="s">
        <v>116</v>
      </c>
      <c r="P16" s="30" t="s">
        <v>116</v>
      </c>
      <c r="Q16" s="30" t="s">
        <v>116</v>
      </c>
      <c r="R16" s="30" t="s">
        <v>116</v>
      </c>
      <c r="S16" s="15" t="s">
        <v>116</v>
      </c>
      <c r="U16" s="7"/>
      <c r="V16" s="7"/>
      <c r="W16" s="7"/>
      <c r="X16" s="7"/>
      <c r="Y16" s="7"/>
      <c r="Z16" s="7"/>
      <c r="AA16" s="7"/>
      <c r="AB16" s="7"/>
      <c r="AC16" s="7"/>
    </row>
    <row r="17" spans="1:29" s="6" customFormat="1" x14ac:dyDescent="0.25">
      <c r="A17" s="28">
        <v>9</v>
      </c>
      <c r="B17" s="229"/>
      <c r="C17" s="29" t="e">
        <v>#N/A</v>
      </c>
      <c r="D17" s="30" t="s">
        <v>116</v>
      </c>
      <c r="E17" s="30" t="s">
        <v>116</v>
      </c>
      <c r="F17" s="30" t="s">
        <v>116</v>
      </c>
      <c r="G17" s="30" t="s">
        <v>116</v>
      </c>
      <c r="H17" s="30" t="s">
        <v>116</v>
      </c>
      <c r="I17" s="30" t="s">
        <v>116</v>
      </c>
      <c r="J17" s="30" t="s">
        <v>116</v>
      </c>
      <c r="K17" s="30" t="s">
        <v>116</v>
      </c>
      <c r="L17" s="30" t="s">
        <v>116</v>
      </c>
      <c r="M17" s="30" t="s">
        <v>116</v>
      </c>
      <c r="N17" s="30" t="s">
        <v>116</v>
      </c>
      <c r="O17" s="30" t="s">
        <v>116</v>
      </c>
      <c r="P17" s="30" t="s">
        <v>116</v>
      </c>
      <c r="Q17" s="30" t="s">
        <v>116</v>
      </c>
      <c r="R17" s="30" t="s">
        <v>116</v>
      </c>
      <c r="S17" s="15" t="s">
        <v>116</v>
      </c>
      <c r="U17" s="7"/>
      <c r="V17" s="7"/>
      <c r="W17" s="7"/>
      <c r="X17" s="7"/>
      <c r="Y17" s="7"/>
      <c r="Z17" s="7"/>
      <c r="AA17" s="7"/>
      <c r="AB17" s="7"/>
      <c r="AC17" s="7"/>
    </row>
    <row r="18" spans="1:29" s="6" customFormat="1" x14ac:dyDescent="0.25">
      <c r="A18" s="28">
        <v>10</v>
      </c>
      <c r="B18" s="229"/>
      <c r="C18" s="29" t="e">
        <v>#N/A</v>
      </c>
      <c r="D18" s="30" t="s">
        <v>116</v>
      </c>
      <c r="E18" s="30" t="s">
        <v>116</v>
      </c>
      <c r="F18" s="30" t="s">
        <v>116</v>
      </c>
      <c r="G18" s="30" t="s">
        <v>116</v>
      </c>
      <c r="H18" s="30" t="s">
        <v>116</v>
      </c>
      <c r="I18" s="30" t="s">
        <v>116</v>
      </c>
      <c r="J18" s="30" t="s">
        <v>116</v>
      </c>
      <c r="K18" s="30" t="s">
        <v>116</v>
      </c>
      <c r="L18" s="30" t="s">
        <v>116</v>
      </c>
      <c r="M18" s="30" t="s">
        <v>116</v>
      </c>
      <c r="N18" s="30" t="s">
        <v>116</v>
      </c>
      <c r="O18" s="30" t="s">
        <v>116</v>
      </c>
      <c r="P18" s="30" t="s">
        <v>116</v>
      </c>
      <c r="Q18" s="30" t="s">
        <v>116</v>
      </c>
      <c r="R18" s="30" t="s">
        <v>116</v>
      </c>
      <c r="S18" s="15" t="s">
        <v>116</v>
      </c>
      <c r="U18" s="7"/>
      <c r="V18" s="7"/>
      <c r="W18" s="7"/>
      <c r="X18" s="7"/>
      <c r="Y18" s="7"/>
      <c r="Z18" s="7"/>
      <c r="AA18" s="7"/>
      <c r="AB18" s="7"/>
      <c r="AC18" s="7"/>
    </row>
    <row r="19" spans="1:29" s="6" customFormat="1" x14ac:dyDescent="0.25">
      <c r="A19" s="28">
        <v>11</v>
      </c>
      <c r="B19" s="229"/>
      <c r="C19" s="29" t="e">
        <v>#N/A</v>
      </c>
      <c r="D19" s="30" t="s">
        <v>116</v>
      </c>
      <c r="E19" s="30" t="s">
        <v>116</v>
      </c>
      <c r="F19" s="30" t="s">
        <v>116</v>
      </c>
      <c r="G19" s="30" t="s">
        <v>116</v>
      </c>
      <c r="H19" s="30" t="s">
        <v>116</v>
      </c>
      <c r="I19" s="30" t="s">
        <v>116</v>
      </c>
      <c r="J19" s="30" t="s">
        <v>116</v>
      </c>
      <c r="K19" s="30" t="s">
        <v>116</v>
      </c>
      <c r="L19" s="30" t="s">
        <v>116</v>
      </c>
      <c r="M19" s="30" t="s">
        <v>116</v>
      </c>
      <c r="N19" s="30" t="s">
        <v>116</v>
      </c>
      <c r="O19" s="30" t="s">
        <v>116</v>
      </c>
      <c r="P19" s="30" t="s">
        <v>116</v>
      </c>
      <c r="Q19" s="30" t="s">
        <v>116</v>
      </c>
      <c r="R19" s="30" t="s">
        <v>116</v>
      </c>
      <c r="S19" s="15" t="s">
        <v>116</v>
      </c>
      <c r="U19" s="7"/>
      <c r="V19" s="7"/>
      <c r="W19" s="7"/>
      <c r="X19" s="7"/>
      <c r="Y19" s="7"/>
      <c r="Z19" s="7"/>
      <c r="AA19" s="7"/>
      <c r="AB19" s="7"/>
      <c r="AC19" s="7"/>
    </row>
    <row r="20" spans="1:29" s="6" customFormat="1" x14ac:dyDescent="0.25">
      <c r="A20" s="28">
        <v>12</v>
      </c>
      <c r="B20" s="229"/>
      <c r="C20" s="29" t="e">
        <v>#N/A</v>
      </c>
      <c r="D20" s="30" t="s">
        <v>116</v>
      </c>
      <c r="E20" s="30" t="s">
        <v>116</v>
      </c>
      <c r="F20" s="30" t="s">
        <v>116</v>
      </c>
      <c r="G20" s="30" t="s">
        <v>116</v>
      </c>
      <c r="H20" s="30" t="s">
        <v>116</v>
      </c>
      <c r="I20" s="30" t="s">
        <v>116</v>
      </c>
      <c r="J20" s="30" t="s">
        <v>116</v>
      </c>
      <c r="K20" s="30" t="s">
        <v>116</v>
      </c>
      <c r="L20" s="30" t="s">
        <v>116</v>
      </c>
      <c r="M20" s="30" t="s">
        <v>116</v>
      </c>
      <c r="N20" s="30" t="s">
        <v>116</v>
      </c>
      <c r="O20" s="30" t="s">
        <v>116</v>
      </c>
      <c r="P20" s="30" t="s">
        <v>116</v>
      </c>
      <c r="Q20" s="30" t="s">
        <v>116</v>
      </c>
      <c r="R20" s="30" t="s">
        <v>116</v>
      </c>
      <c r="S20" s="15" t="s">
        <v>116</v>
      </c>
      <c r="U20" s="7"/>
      <c r="V20" s="7"/>
      <c r="W20" s="7"/>
      <c r="X20" s="7"/>
      <c r="Y20" s="7"/>
      <c r="Z20" s="7"/>
      <c r="AA20" s="7"/>
      <c r="AB20" s="7"/>
      <c r="AC20" s="7"/>
    </row>
    <row r="21" spans="1:29" s="6" customFormat="1" x14ac:dyDescent="0.25">
      <c r="A21" s="28">
        <v>13</v>
      </c>
      <c r="B21" s="229"/>
      <c r="C21" s="29" t="e">
        <v>#N/A</v>
      </c>
      <c r="D21" s="30" t="s">
        <v>116</v>
      </c>
      <c r="E21" s="30" t="s">
        <v>116</v>
      </c>
      <c r="F21" s="30" t="s">
        <v>116</v>
      </c>
      <c r="G21" s="30" t="s">
        <v>116</v>
      </c>
      <c r="H21" s="30" t="s">
        <v>116</v>
      </c>
      <c r="I21" s="30" t="s">
        <v>116</v>
      </c>
      <c r="J21" s="30" t="s">
        <v>116</v>
      </c>
      <c r="K21" s="30" t="s">
        <v>116</v>
      </c>
      <c r="L21" s="30" t="s">
        <v>116</v>
      </c>
      <c r="M21" s="30" t="s">
        <v>116</v>
      </c>
      <c r="N21" s="30" t="s">
        <v>116</v>
      </c>
      <c r="O21" s="30" t="s">
        <v>116</v>
      </c>
      <c r="P21" s="30" t="s">
        <v>116</v>
      </c>
      <c r="Q21" s="30" t="s">
        <v>116</v>
      </c>
      <c r="R21" s="30" t="s">
        <v>116</v>
      </c>
      <c r="S21" s="15" t="s">
        <v>116</v>
      </c>
      <c r="U21" s="7"/>
      <c r="V21" s="7"/>
      <c r="W21" s="7"/>
      <c r="X21" s="7"/>
      <c r="Y21" s="7"/>
      <c r="Z21" s="7"/>
      <c r="AA21" s="7"/>
      <c r="AB21" s="7"/>
      <c r="AC21" s="7"/>
    </row>
    <row r="22" spans="1:29" s="6" customFormat="1" x14ac:dyDescent="0.25">
      <c r="A22" s="28">
        <v>14</v>
      </c>
      <c r="B22" s="229"/>
      <c r="C22" s="29" t="e">
        <v>#N/A</v>
      </c>
      <c r="D22" s="30" t="s">
        <v>116</v>
      </c>
      <c r="E22" s="30" t="s">
        <v>116</v>
      </c>
      <c r="F22" s="30" t="s">
        <v>116</v>
      </c>
      <c r="G22" s="30" t="s">
        <v>116</v>
      </c>
      <c r="H22" s="30" t="s">
        <v>116</v>
      </c>
      <c r="I22" s="30" t="s">
        <v>116</v>
      </c>
      <c r="J22" s="30" t="s">
        <v>116</v>
      </c>
      <c r="K22" s="30" t="s">
        <v>116</v>
      </c>
      <c r="L22" s="30" t="s">
        <v>116</v>
      </c>
      <c r="M22" s="30" t="s">
        <v>116</v>
      </c>
      <c r="N22" s="30" t="s">
        <v>116</v>
      </c>
      <c r="O22" s="30" t="s">
        <v>116</v>
      </c>
      <c r="P22" s="30" t="s">
        <v>116</v>
      </c>
      <c r="Q22" s="30" t="s">
        <v>116</v>
      </c>
      <c r="R22" s="30" t="s">
        <v>116</v>
      </c>
      <c r="S22" s="15" t="s">
        <v>116</v>
      </c>
      <c r="U22" s="7"/>
      <c r="V22" s="7"/>
      <c r="W22" s="7"/>
      <c r="X22" s="7"/>
      <c r="Y22" s="7"/>
      <c r="Z22" s="7"/>
      <c r="AA22" s="7"/>
      <c r="AB22" s="7"/>
      <c r="AC22" s="7"/>
    </row>
    <row r="23" spans="1:29" s="6" customFormat="1" x14ac:dyDescent="0.25">
      <c r="A23" s="28">
        <v>15</v>
      </c>
      <c r="B23" s="229"/>
      <c r="C23" s="29" t="e">
        <v>#N/A</v>
      </c>
      <c r="D23" s="30" t="s">
        <v>116</v>
      </c>
      <c r="E23" s="30" t="s">
        <v>116</v>
      </c>
      <c r="F23" s="30" t="s">
        <v>116</v>
      </c>
      <c r="G23" s="30" t="s">
        <v>116</v>
      </c>
      <c r="H23" s="30" t="s">
        <v>116</v>
      </c>
      <c r="I23" s="30" t="s">
        <v>116</v>
      </c>
      <c r="J23" s="30" t="s">
        <v>116</v>
      </c>
      <c r="K23" s="30" t="s">
        <v>116</v>
      </c>
      <c r="L23" s="30" t="s">
        <v>116</v>
      </c>
      <c r="M23" s="30" t="s">
        <v>116</v>
      </c>
      <c r="N23" s="30" t="s">
        <v>116</v>
      </c>
      <c r="O23" s="30" t="s">
        <v>116</v>
      </c>
      <c r="P23" s="30" t="s">
        <v>116</v>
      </c>
      <c r="Q23" s="30" t="s">
        <v>116</v>
      </c>
      <c r="R23" s="30" t="s">
        <v>116</v>
      </c>
      <c r="S23" s="15" t="s">
        <v>116</v>
      </c>
      <c r="U23" s="7"/>
      <c r="V23" s="7"/>
      <c r="W23" s="7"/>
      <c r="X23" s="7"/>
      <c r="Y23" s="7"/>
      <c r="Z23" s="7"/>
      <c r="AA23" s="7"/>
      <c r="AB23" s="7"/>
      <c r="AC23" s="7"/>
    </row>
    <row r="24" spans="1:29" s="6" customFormat="1" ht="15.75" thickBot="1" x14ac:dyDescent="0.3">
      <c r="A24" s="32">
        <v>16</v>
      </c>
      <c r="B24" s="230"/>
      <c r="C24" s="33" t="e">
        <v>#N/A</v>
      </c>
      <c r="D24" s="34" t="s">
        <v>116</v>
      </c>
      <c r="E24" s="35" t="s">
        <v>116</v>
      </c>
      <c r="F24" s="35" t="s">
        <v>116</v>
      </c>
      <c r="G24" s="35" t="s">
        <v>116</v>
      </c>
      <c r="H24" s="35" t="s">
        <v>116</v>
      </c>
      <c r="I24" s="35" t="s">
        <v>116</v>
      </c>
      <c r="J24" s="35" t="s">
        <v>116</v>
      </c>
      <c r="K24" s="35" t="s">
        <v>116</v>
      </c>
      <c r="L24" s="35" t="s">
        <v>116</v>
      </c>
      <c r="M24" s="35" t="s">
        <v>116</v>
      </c>
      <c r="N24" s="35" t="s">
        <v>116</v>
      </c>
      <c r="O24" s="35" t="s">
        <v>116</v>
      </c>
      <c r="P24" s="35" t="s">
        <v>116</v>
      </c>
      <c r="Q24" s="35" t="s">
        <v>116</v>
      </c>
      <c r="R24" s="35" t="s">
        <v>116</v>
      </c>
      <c r="S24" s="18" t="s">
        <v>116</v>
      </c>
      <c r="U24" s="7"/>
      <c r="V24" s="7"/>
      <c r="W24" s="7"/>
      <c r="X24" s="7"/>
      <c r="Y24" s="7"/>
      <c r="Z24" s="7"/>
      <c r="AA24" s="7"/>
      <c r="AB24" s="7"/>
      <c r="AC24" s="7"/>
    </row>
    <row r="25" spans="1:29" s="6" customFormat="1" x14ac:dyDescent="0.25">
      <c r="A25" s="250" t="s">
        <v>7</v>
      </c>
      <c r="B25" s="251"/>
      <c r="C25" s="252"/>
      <c r="D25" s="36">
        <f>SLOPE(D9:D16,$C9:$C16)</f>
        <v>10.432690476190475</v>
      </c>
      <c r="E25" s="36">
        <f t="shared" ref="E25:K25" si="0">SLOPE(E9:E16,$C9:$C16)</f>
        <v>10.636952380952383</v>
      </c>
      <c r="F25" s="36">
        <f t="shared" si="0"/>
        <v>10.595499999999999</v>
      </c>
      <c r="G25" s="36">
        <f t="shared" si="0"/>
        <v>10.31702380952381</v>
      </c>
      <c r="H25" s="36">
        <f t="shared" si="0"/>
        <v>10.439190476190477</v>
      </c>
      <c r="I25" s="36">
        <f t="shared" si="0"/>
        <v>10.079809523809523</v>
      </c>
      <c r="J25" s="36">
        <f t="shared" si="0"/>
        <v>9.6377380952380935</v>
      </c>
      <c r="K25" s="36">
        <f t="shared" si="0"/>
        <v>7.1992619047619053</v>
      </c>
      <c r="L25" s="36" t="str">
        <f t="shared" ref="L25:S25" si="1">IF(NOT(ISNUMBER(L10)),"",SLOPE(L9:L24,$C9:$C24))</f>
        <v/>
      </c>
      <c r="M25" s="36" t="str">
        <f t="shared" si="1"/>
        <v/>
      </c>
      <c r="N25" s="36" t="str">
        <f t="shared" si="1"/>
        <v/>
      </c>
      <c r="O25" s="36" t="str">
        <f t="shared" si="1"/>
        <v/>
      </c>
      <c r="P25" s="36" t="str">
        <f t="shared" si="1"/>
        <v/>
      </c>
      <c r="Q25" s="36" t="str">
        <f t="shared" si="1"/>
        <v/>
      </c>
      <c r="R25" s="36" t="str">
        <f t="shared" si="1"/>
        <v/>
      </c>
      <c r="S25" s="37" t="str">
        <f t="shared" si="1"/>
        <v/>
      </c>
      <c r="U25" s="7"/>
      <c r="V25" s="7"/>
      <c r="W25" s="7"/>
      <c r="X25" s="7"/>
      <c r="Y25" s="7"/>
      <c r="Z25" s="7"/>
      <c r="AA25" s="7"/>
      <c r="AB25" s="7"/>
      <c r="AC25" s="7"/>
    </row>
    <row r="26" spans="1:29" s="6" customFormat="1" x14ac:dyDescent="0.25">
      <c r="A26" s="253" t="s">
        <v>8</v>
      </c>
      <c r="B26" s="254"/>
      <c r="C26" s="255"/>
      <c r="D26" s="38">
        <f>INTERCEPT(D9:D16,$C9:$C16)</f>
        <v>29.175940476190483</v>
      </c>
      <c r="E26" s="38">
        <f t="shared" ref="E26:K26" si="2">INTERCEPT(E9:E16,$C9:$C16)</f>
        <v>28.129702380952381</v>
      </c>
      <c r="F26" s="38">
        <f t="shared" si="2"/>
        <v>28.233500000000006</v>
      </c>
      <c r="G26" s="38">
        <f t="shared" si="2"/>
        <v>29.440773809523812</v>
      </c>
      <c r="H26" s="38">
        <f t="shared" si="2"/>
        <v>28.549440476190469</v>
      </c>
      <c r="I26" s="38">
        <f t="shared" si="2"/>
        <v>29.460309523809535</v>
      </c>
      <c r="J26" s="38">
        <f t="shared" si="2"/>
        <v>30.574488095238088</v>
      </c>
      <c r="K26" s="38">
        <f t="shared" si="2"/>
        <v>37.434511904761898</v>
      </c>
      <c r="L26" s="38" t="str">
        <f t="shared" ref="L26:S26" si="3">IF(NOT(ISNUMBER(L25)),"",INTERCEPT(L9:L24,$C9:$C24))</f>
        <v/>
      </c>
      <c r="M26" s="38" t="str">
        <f t="shared" si="3"/>
        <v/>
      </c>
      <c r="N26" s="38" t="str">
        <f t="shared" si="3"/>
        <v/>
      </c>
      <c r="O26" s="38" t="str">
        <f t="shared" si="3"/>
        <v/>
      </c>
      <c r="P26" s="38" t="str">
        <f t="shared" si="3"/>
        <v/>
      </c>
      <c r="Q26" s="38" t="str">
        <f t="shared" si="3"/>
        <v/>
      </c>
      <c r="R26" s="38" t="str">
        <f t="shared" si="3"/>
        <v/>
      </c>
      <c r="S26" s="15" t="str">
        <f t="shared" si="3"/>
        <v/>
      </c>
      <c r="U26" s="7"/>
      <c r="V26" s="7"/>
      <c r="W26" s="7"/>
      <c r="X26" s="7"/>
      <c r="Y26" s="7"/>
      <c r="Z26" s="7"/>
      <c r="AA26" s="7"/>
      <c r="AB26" s="7"/>
      <c r="AC26" s="7"/>
    </row>
    <row r="27" spans="1:29" s="6" customFormat="1" x14ac:dyDescent="0.25">
      <c r="A27" s="253" t="s">
        <v>9</v>
      </c>
      <c r="B27" s="254"/>
      <c r="C27" s="255"/>
      <c r="D27" s="38">
        <f>IF(NOT(ISNUMBER(D25)),"",-D26/D25)</f>
        <v>-2.7965883338316155</v>
      </c>
      <c r="E27" s="38">
        <f t="shared" ref="E27:S27" si="4">IF(NOT(ISNUMBER(E25)),"",-E26/E25)</f>
        <v>-2.6445264934460275</v>
      </c>
      <c r="F27" s="38">
        <f t="shared" si="4"/>
        <v>-2.6646689632391118</v>
      </c>
      <c r="G27" s="38">
        <f t="shared" si="4"/>
        <v>-2.8536111143163749</v>
      </c>
      <c r="H27" s="38">
        <f t="shared" si="4"/>
        <v>-2.734832795828904</v>
      </c>
      <c r="I27" s="38">
        <f t="shared" si="4"/>
        <v>-2.9227049830873613</v>
      </c>
      <c r="J27" s="38">
        <f t="shared" si="4"/>
        <v>-3.1723717529058635</v>
      </c>
      <c r="K27" s="38">
        <f t="shared" si="4"/>
        <v>-5.1997708098383084</v>
      </c>
      <c r="L27" s="38" t="str">
        <f t="shared" si="4"/>
        <v/>
      </c>
      <c r="M27" s="38" t="str">
        <f t="shared" si="4"/>
        <v/>
      </c>
      <c r="N27" s="38" t="str">
        <f t="shared" si="4"/>
        <v/>
      </c>
      <c r="O27" s="38" t="str">
        <f t="shared" si="4"/>
        <v/>
      </c>
      <c r="P27" s="38" t="str">
        <f t="shared" si="4"/>
        <v/>
      </c>
      <c r="Q27" s="38" t="str">
        <f t="shared" si="4"/>
        <v/>
      </c>
      <c r="R27" s="38" t="str">
        <f t="shared" si="4"/>
        <v/>
      </c>
      <c r="S27" s="15" t="str">
        <f t="shared" si="4"/>
        <v/>
      </c>
      <c r="U27" s="7"/>
      <c r="V27" s="7"/>
      <c r="W27" s="7"/>
      <c r="X27" s="7"/>
      <c r="Y27" s="7"/>
      <c r="Z27" s="7"/>
      <c r="AA27" s="7"/>
      <c r="AB27" s="7"/>
      <c r="AC27" s="7"/>
    </row>
    <row r="28" spans="1:29" s="6" customFormat="1" x14ac:dyDescent="0.25">
      <c r="A28" s="253" t="s">
        <v>10</v>
      </c>
      <c r="B28" s="254"/>
      <c r="C28" s="255"/>
      <c r="D28" s="38">
        <f>IF(NOT(ISNUMBER(D25)),"",RSQ(D9:D16,$C9:$C16))</f>
        <v>0.9955193430994097</v>
      </c>
      <c r="E28" s="38">
        <f t="shared" ref="E28:K28" si="5">IF(NOT(ISNUMBER(E25)),"",RSQ(E9:E16,$C9:$C16))</f>
        <v>0.9976940871868355</v>
      </c>
      <c r="F28" s="38">
        <f t="shared" si="5"/>
        <v>0.99811235186191816</v>
      </c>
      <c r="G28" s="38">
        <f t="shared" si="5"/>
        <v>0.99865186557590579</v>
      </c>
      <c r="H28" s="38">
        <f t="shared" si="5"/>
        <v>0.99896866656491068</v>
      </c>
      <c r="I28" s="38">
        <f t="shared" si="5"/>
        <v>0.99846068007886457</v>
      </c>
      <c r="J28" s="38">
        <f t="shared" si="5"/>
        <v>0.99705774583357754</v>
      </c>
      <c r="K28" s="38">
        <f t="shared" si="5"/>
        <v>0.94382101913796956</v>
      </c>
      <c r="L28" s="38" t="str">
        <f t="shared" ref="L28:S28" si="6">IF(NOT(ISNUMBER(L25)),"",RSQ(L9:L24,$C9:$C24))</f>
        <v/>
      </c>
      <c r="M28" s="38" t="str">
        <f t="shared" si="6"/>
        <v/>
      </c>
      <c r="N28" s="38" t="str">
        <f t="shared" si="6"/>
        <v/>
      </c>
      <c r="O28" s="38" t="str">
        <f t="shared" si="6"/>
        <v/>
      </c>
      <c r="P28" s="38" t="str">
        <f t="shared" si="6"/>
        <v/>
      </c>
      <c r="Q28" s="38" t="str">
        <f t="shared" si="6"/>
        <v/>
      </c>
      <c r="R28" s="38" t="str">
        <f t="shared" si="6"/>
        <v/>
      </c>
      <c r="S28" s="15" t="str">
        <f t="shared" si="6"/>
        <v/>
      </c>
      <c r="U28" s="7"/>
      <c r="V28" s="7"/>
      <c r="W28" s="7"/>
      <c r="X28" s="7"/>
      <c r="Y28" s="7"/>
      <c r="Z28" s="7"/>
      <c r="AA28" s="7"/>
      <c r="AB28" s="7"/>
      <c r="AC28" s="7"/>
    </row>
    <row r="29" spans="1:29" s="6" customFormat="1" ht="15.75" thickBot="1" x14ac:dyDescent="0.3">
      <c r="A29" s="256"/>
      <c r="B29" s="257"/>
      <c r="C29" s="258"/>
      <c r="D29" s="35"/>
      <c r="E29" s="35"/>
      <c r="F29" s="35"/>
      <c r="G29" s="35"/>
      <c r="H29" s="35"/>
      <c r="I29" s="35"/>
      <c r="J29" s="35"/>
      <c r="K29" s="35"/>
      <c r="L29" s="35" t="str">
        <f t="shared" ref="L29:S29" si="7">IF(NOT(ISNUMBER(L25)),"",$C7*L25)</f>
        <v/>
      </c>
      <c r="M29" s="35" t="str">
        <f t="shared" si="7"/>
        <v/>
      </c>
      <c r="N29" s="35" t="str">
        <f t="shared" si="7"/>
        <v/>
      </c>
      <c r="O29" s="35" t="str">
        <f t="shared" si="7"/>
        <v/>
      </c>
      <c r="P29" s="35" t="str">
        <f t="shared" si="7"/>
        <v/>
      </c>
      <c r="Q29" s="35" t="str">
        <f t="shared" si="7"/>
        <v/>
      </c>
      <c r="R29" s="35" t="str">
        <f t="shared" si="7"/>
        <v/>
      </c>
      <c r="S29" s="18" t="str">
        <f t="shared" si="7"/>
        <v/>
      </c>
      <c r="U29" s="7"/>
      <c r="V29" s="7"/>
      <c r="W29" s="7"/>
      <c r="X29" s="7"/>
      <c r="Y29" s="7"/>
      <c r="Z29" s="7"/>
      <c r="AA29" s="7"/>
      <c r="AB29" s="7"/>
      <c r="AC29" s="7"/>
    </row>
    <row r="30" spans="1:29" s="6" customFormat="1" ht="18.75" thickBot="1" x14ac:dyDescent="0.3">
      <c r="A30" s="5" t="s">
        <v>11</v>
      </c>
      <c r="T30" s="39"/>
      <c r="U30" s="7"/>
      <c r="V30" s="7"/>
      <c r="W30" s="7"/>
      <c r="X30" s="7"/>
      <c r="Y30" s="7"/>
      <c r="Z30" s="7"/>
      <c r="AA30" s="40"/>
      <c r="AB30" s="7"/>
      <c r="AC30" s="7"/>
    </row>
    <row r="31" spans="1:29" s="6" customFormat="1" ht="15.75" thickBot="1" x14ac:dyDescent="0.3">
      <c r="A31" s="8" t="s">
        <v>12</v>
      </c>
      <c r="B31" s="9"/>
      <c r="C31" s="10"/>
      <c r="D31" s="234" t="s">
        <v>13</v>
      </c>
      <c r="E31" s="234"/>
      <c r="F31" s="234"/>
      <c r="G31" s="234"/>
      <c r="H31" s="234"/>
      <c r="I31" s="234"/>
      <c r="J31" s="234"/>
      <c r="K31" s="234"/>
      <c r="L31" s="234"/>
      <c r="M31" s="234"/>
      <c r="N31" s="234"/>
      <c r="O31" s="234"/>
      <c r="P31" s="234"/>
      <c r="Q31" s="234"/>
      <c r="R31" s="234"/>
      <c r="S31" s="235"/>
      <c r="U31" s="7"/>
      <c r="V31" s="7"/>
      <c r="W31" s="7"/>
      <c r="X31" s="7"/>
      <c r="Y31" s="7"/>
      <c r="Z31" s="7"/>
      <c r="AA31" s="7"/>
      <c r="AB31" s="7"/>
      <c r="AC31" s="7"/>
    </row>
    <row r="32" spans="1:29" s="6" customFormat="1" ht="15.75" thickBot="1" x14ac:dyDescent="0.3">
      <c r="A32" s="248"/>
      <c r="B32" s="249"/>
      <c r="C32" s="11"/>
      <c r="D32" s="12">
        <v>1</v>
      </c>
      <c r="E32" s="13">
        <v>2</v>
      </c>
      <c r="F32" s="13">
        <v>3</v>
      </c>
      <c r="G32" s="13">
        <v>4</v>
      </c>
      <c r="H32" s="13">
        <v>5</v>
      </c>
      <c r="I32" s="13">
        <v>6</v>
      </c>
      <c r="J32" s="13">
        <v>7</v>
      </c>
      <c r="K32" s="13">
        <v>8</v>
      </c>
      <c r="L32" s="13">
        <v>9</v>
      </c>
      <c r="M32" s="13">
        <v>10</v>
      </c>
      <c r="N32" s="13">
        <v>11</v>
      </c>
      <c r="O32" s="13">
        <v>12</v>
      </c>
      <c r="P32" s="13">
        <v>13</v>
      </c>
      <c r="Q32" s="13">
        <v>14</v>
      </c>
      <c r="R32" s="13">
        <v>15</v>
      </c>
      <c r="S32" s="14">
        <v>16</v>
      </c>
      <c r="U32" s="7"/>
      <c r="V32" s="7"/>
      <c r="W32" s="7"/>
      <c r="X32" s="7"/>
      <c r="Y32" s="7"/>
      <c r="Z32" s="7"/>
      <c r="AA32" s="7"/>
      <c r="AB32" s="7"/>
      <c r="AC32" s="7"/>
    </row>
    <row r="33" spans="1:30" s="6" customFormat="1" ht="15.75" thickBot="1" x14ac:dyDescent="0.3">
      <c r="A33" s="238"/>
      <c r="B33" s="239"/>
      <c r="C33" s="15"/>
      <c r="D33" s="16"/>
      <c r="E33" s="16"/>
      <c r="F33" s="16"/>
      <c r="G33" s="16"/>
      <c r="H33" s="16"/>
      <c r="I33" s="16"/>
      <c r="J33" s="16"/>
      <c r="K33" s="16"/>
      <c r="L33" s="16"/>
      <c r="M33" s="16"/>
      <c r="N33" s="16"/>
      <c r="O33" s="16"/>
      <c r="P33" s="16"/>
      <c r="Q33" s="16"/>
      <c r="R33" s="16"/>
      <c r="S33" s="17"/>
      <c r="U33" s="7"/>
      <c r="V33" s="7"/>
      <c r="W33" s="7"/>
      <c r="X33" s="7"/>
      <c r="AA33" s="41" t="s">
        <v>14</v>
      </c>
      <c r="AB33" s="42"/>
      <c r="AC33" s="42"/>
      <c r="AD33" s="43"/>
    </row>
    <row r="34" spans="1:30" s="6" customFormat="1" ht="15.75" thickBot="1" x14ac:dyDescent="0.3">
      <c r="A34" s="240" t="s">
        <v>115</v>
      </c>
      <c r="B34" s="245"/>
      <c r="C34" s="18">
        <v>20.51</v>
      </c>
      <c r="D34" s="242" t="s">
        <v>5</v>
      </c>
      <c r="E34" s="243"/>
      <c r="F34" s="243"/>
      <c r="G34" s="243"/>
      <c r="H34" s="243"/>
      <c r="I34" s="243"/>
      <c r="J34" s="243"/>
      <c r="K34" s="243"/>
      <c r="L34" s="243"/>
      <c r="M34" s="243"/>
      <c r="N34" s="243"/>
      <c r="O34" s="243"/>
      <c r="P34" s="243"/>
      <c r="Q34" s="243"/>
      <c r="R34" s="243"/>
      <c r="S34" s="244"/>
      <c r="V34" s="231" t="s">
        <v>15</v>
      </c>
      <c r="W34" s="232"/>
      <c r="X34" s="232"/>
      <c r="Y34" s="233"/>
      <c r="AA34" s="44" t="s">
        <v>16</v>
      </c>
      <c r="AB34" s="45"/>
      <c r="AC34" s="46"/>
      <c r="AD34" s="47"/>
    </row>
    <row r="35" spans="1:30" s="6" customFormat="1" ht="15.75" thickBot="1" x14ac:dyDescent="0.3">
      <c r="A35" s="19"/>
      <c r="B35" s="20"/>
      <c r="C35" s="21"/>
      <c r="D35" s="22">
        <v>16</v>
      </c>
      <c r="E35" s="23">
        <v>15</v>
      </c>
      <c r="F35" s="23">
        <v>14</v>
      </c>
      <c r="G35" s="23">
        <v>13</v>
      </c>
      <c r="H35" s="23">
        <v>12</v>
      </c>
      <c r="I35" s="23">
        <v>11</v>
      </c>
      <c r="J35" s="23">
        <v>10</v>
      </c>
      <c r="K35" s="23">
        <v>8</v>
      </c>
      <c r="L35" s="23" t="s">
        <v>116</v>
      </c>
      <c r="M35" s="23" t="s">
        <v>116</v>
      </c>
      <c r="N35" s="23" t="s">
        <v>116</v>
      </c>
      <c r="O35" s="23" t="s">
        <v>116</v>
      </c>
      <c r="P35" s="23" t="s">
        <v>116</v>
      </c>
      <c r="Q35" s="23" t="s">
        <v>116</v>
      </c>
      <c r="R35" s="23" t="s">
        <v>116</v>
      </c>
      <c r="S35" s="24" t="s">
        <v>116</v>
      </c>
      <c r="U35" s="48" t="s">
        <v>17</v>
      </c>
      <c r="V35" s="49" t="s">
        <v>18</v>
      </c>
      <c r="W35" s="50" t="s">
        <v>19</v>
      </c>
      <c r="X35" s="51" t="s">
        <v>20</v>
      </c>
      <c r="Y35" s="52" t="s">
        <v>21</v>
      </c>
      <c r="Z35" s="7"/>
      <c r="AA35" s="53" t="s">
        <v>22</v>
      </c>
      <c r="AB35" s="54" t="s">
        <v>23</v>
      </c>
      <c r="AC35" s="7"/>
    </row>
    <row r="36" spans="1:30" s="6" customFormat="1" x14ac:dyDescent="0.25">
      <c r="A36" s="25">
        <v>1</v>
      </c>
      <c r="B36" s="228" t="s">
        <v>6</v>
      </c>
      <c r="C36" s="21">
        <v>6</v>
      </c>
      <c r="D36" s="26">
        <v>1.2070000000000001</v>
      </c>
      <c r="E36" s="26">
        <v>1.3620000000000001</v>
      </c>
      <c r="F36" s="26">
        <v>1.494</v>
      </c>
      <c r="G36" s="26">
        <v>1.65</v>
      </c>
      <c r="H36" s="26">
        <v>1.85</v>
      </c>
      <c r="I36" s="26">
        <v>2.113</v>
      </c>
      <c r="J36" s="26">
        <v>2.5489999999999999</v>
      </c>
      <c r="K36" s="26">
        <v>7.8710000000000004</v>
      </c>
      <c r="L36" s="26" t="s">
        <v>116</v>
      </c>
      <c r="M36" s="26" t="s">
        <v>116</v>
      </c>
      <c r="N36" s="26" t="s">
        <v>116</v>
      </c>
      <c r="O36" s="26" t="s">
        <v>116</v>
      </c>
      <c r="P36" s="26" t="s">
        <v>116</v>
      </c>
      <c r="Q36" s="26" t="s">
        <v>116</v>
      </c>
      <c r="R36" s="26" t="s">
        <v>116</v>
      </c>
      <c r="S36" s="27" t="s">
        <v>116</v>
      </c>
      <c r="U36" s="55">
        <f>C36</f>
        <v>6</v>
      </c>
      <c r="V36" s="56">
        <f t="array" ref="V36:Y36">LINEST(D36:K36,$D$35:$K$35^{1;2;3},TRUE,FALSE)</f>
        <v>-4.3270866560340883E-2</v>
      </c>
      <c r="W36" s="57">
        <v>1.7351810776942593</v>
      </c>
      <c r="X36" s="57">
        <v>-23.099372503228054</v>
      </c>
      <c r="Y36" s="58">
        <v>103.68089131920824</v>
      </c>
      <c r="Z36" s="7"/>
      <c r="AA36" s="59">
        <f>(V36*POWER($AA$35,3))+(W36*POWER($AA$35,2))+(X36*$AA$35)+Y36</f>
        <v>1.6384823877876471</v>
      </c>
      <c r="AB36" s="7"/>
      <c r="AC36" s="7"/>
    </row>
    <row r="37" spans="1:30" s="6" customFormat="1" x14ac:dyDescent="0.25">
      <c r="A37" s="28">
        <v>2</v>
      </c>
      <c r="B37" s="229"/>
      <c r="C37" s="29">
        <v>5.5</v>
      </c>
      <c r="D37" s="30">
        <v>1.2170000000000001</v>
      </c>
      <c r="E37" s="30">
        <v>1.329</v>
      </c>
      <c r="F37" s="30">
        <v>1.45</v>
      </c>
      <c r="G37" s="30">
        <v>1.5760000000000001</v>
      </c>
      <c r="H37" s="30">
        <v>1.796</v>
      </c>
      <c r="I37" s="30">
        <v>1.998</v>
      </c>
      <c r="J37" s="30">
        <v>2.3610000000000002</v>
      </c>
      <c r="K37" s="30">
        <v>4.8689999999999998</v>
      </c>
      <c r="L37" s="30" t="s">
        <v>116</v>
      </c>
      <c r="M37" s="30" t="s">
        <v>116</v>
      </c>
      <c r="N37" s="30" t="s">
        <v>116</v>
      </c>
      <c r="O37" s="30" t="s">
        <v>116</v>
      </c>
      <c r="P37" s="30" t="s">
        <v>116</v>
      </c>
      <c r="Q37" s="30" t="s">
        <v>116</v>
      </c>
      <c r="R37" s="30" t="s">
        <v>116</v>
      </c>
      <c r="S37" s="15" t="s">
        <v>116</v>
      </c>
      <c r="U37" s="55">
        <f t="shared" ref="U37:U51" si="8">C37</f>
        <v>5.5</v>
      </c>
      <c r="V37" s="60">
        <f t="array" ref="V37:Y37">LINEST(D37:K37,$D$35:$K$35^{1;2;3},TRUE,FALSE)</f>
        <v>-1.749813928761321E-2</v>
      </c>
      <c r="W37" s="61">
        <v>0.71277631578948264</v>
      </c>
      <c r="X37" s="61">
        <v>-9.7268183906737615</v>
      </c>
      <c r="Y37" s="62">
        <v>45.991514695830887</v>
      </c>
      <c r="Z37" s="7"/>
      <c r="AA37" s="59">
        <f t="shared" ref="AA37:AA51" si="9">(V37*POWER($AA$35,3))+(W37*POWER($AA$35,2))+(X37*$AA$35)+Y37</f>
        <v>1.5161725696058284</v>
      </c>
      <c r="AB37" s="7"/>
      <c r="AC37" s="7"/>
    </row>
    <row r="38" spans="1:30" s="6" customFormat="1" x14ac:dyDescent="0.25">
      <c r="A38" s="28">
        <v>3</v>
      </c>
      <c r="B38" s="229"/>
      <c r="C38" s="29">
        <v>5</v>
      </c>
      <c r="D38" s="30">
        <v>1.149</v>
      </c>
      <c r="E38" s="30">
        <v>1.224</v>
      </c>
      <c r="F38" s="30">
        <v>1.3560000000000001</v>
      </c>
      <c r="G38" s="30">
        <v>1.542</v>
      </c>
      <c r="H38" s="30">
        <v>1.6579999999999999</v>
      </c>
      <c r="I38" s="30">
        <v>1.8759999999999999</v>
      </c>
      <c r="J38" s="30">
        <v>2.1709999999999998</v>
      </c>
      <c r="K38" s="30">
        <v>3.6760000000000002</v>
      </c>
      <c r="L38" s="30" t="s">
        <v>116</v>
      </c>
      <c r="M38" s="30" t="s">
        <v>116</v>
      </c>
      <c r="N38" s="30" t="s">
        <v>116</v>
      </c>
      <c r="O38" s="30" t="s">
        <v>116</v>
      </c>
      <c r="P38" s="30" t="s">
        <v>116</v>
      </c>
      <c r="Q38" s="30" t="s">
        <v>116</v>
      </c>
      <c r="R38" s="30" t="s">
        <v>116</v>
      </c>
      <c r="S38" s="15" t="s">
        <v>116</v>
      </c>
      <c r="U38" s="55">
        <f t="shared" si="8"/>
        <v>5</v>
      </c>
      <c r="V38" s="60">
        <f t="array" ref="V38:Y38">LINEST(D38:K38,$D$35:$K$35^{1;2;3},TRUE,FALSE)</f>
        <v>-8.9243753322702131E-3</v>
      </c>
      <c r="W38" s="61">
        <v>0.36881954887218593</v>
      </c>
      <c r="X38" s="61">
        <v>-5.17205170122282</v>
      </c>
      <c r="Y38" s="62">
        <v>26.000357484620892</v>
      </c>
      <c r="Z38" s="7"/>
      <c r="AA38" s="59">
        <f t="shared" si="9"/>
        <v>1.4101379667350287</v>
      </c>
      <c r="AB38" s="7"/>
      <c r="AC38" s="7"/>
    </row>
    <row r="39" spans="1:30" s="6" customFormat="1" x14ac:dyDescent="0.25">
      <c r="A39" s="28">
        <v>4</v>
      </c>
      <c r="B39" s="229"/>
      <c r="C39" s="29">
        <v>4.5</v>
      </c>
      <c r="D39" s="30">
        <v>1.1459999999999999</v>
      </c>
      <c r="E39" s="30">
        <v>1.2070000000000001</v>
      </c>
      <c r="F39" s="30">
        <v>1.327</v>
      </c>
      <c r="G39" s="30">
        <v>1.43</v>
      </c>
      <c r="H39" s="30">
        <v>1.583</v>
      </c>
      <c r="I39" s="30">
        <v>1.7889999999999999</v>
      </c>
      <c r="J39" s="30">
        <v>2.0419999999999998</v>
      </c>
      <c r="K39" s="30">
        <v>3.1920000000000002</v>
      </c>
      <c r="L39" s="30" t="s">
        <v>116</v>
      </c>
      <c r="M39" s="30" t="s">
        <v>116</v>
      </c>
      <c r="N39" s="30" t="s">
        <v>116</v>
      </c>
      <c r="O39" s="30" t="s">
        <v>116</v>
      </c>
      <c r="P39" s="30" t="s">
        <v>116</v>
      </c>
      <c r="Q39" s="30" t="s">
        <v>116</v>
      </c>
      <c r="R39" s="30" t="s">
        <v>116</v>
      </c>
      <c r="S39" s="15" t="s">
        <v>116</v>
      </c>
      <c r="U39" s="55">
        <f t="shared" si="8"/>
        <v>4.5</v>
      </c>
      <c r="V39" s="60">
        <f t="array" ref="V39:Y39">LINEST(D39:K39,$D$35:$K$35^{1;2;3},TRUE,FALSE)</f>
        <v>-5.6814194577353453E-3</v>
      </c>
      <c r="W39" s="61">
        <v>0.24175563909774803</v>
      </c>
      <c r="X39" s="61">
        <v>-3.5138557188426054</v>
      </c>
      <c r="Y39" s="62">
        <v>18.729602870813572</v>
      </c>
      <c r="Z39" s="7"/>
      <c r="AA39" s="59">
        <f t="shared" si="9"/>
        <v>1.3471584634313061</v>
      </c>
      <c r="AB39" s="7"/>
      <c r="AC39" s="7"/>
    </row>
    <row r="40" spans="1:30" s="6" customFormat="1" x14ac:dyDescent="0.25">
      <c r="A40" s="28">
        <v>5</v>
      </c>
      <c r="B40" s="229"/>
      <c r="C40" s="29">
        <v>4</v>
      </c>
      <c r="D40" s="30">
        <v>1.056</v>
      </c>
      <c r="E40" s="30">
        <v>1.1479999999999999</v>
      </c>
      <c r="F40" s="30">
        <v>1.244</v>
      </c>
      <c r="G40" s="30">
        <v>1.3640000000000001</v>
      </c>
      <c r="H40" s="30">
        <v>1.5089999999999999</v>
      </c>
      <c r="I40" s="30">
        <v>1.7070000000000001</v>
      </c>
      <c r="J40" s="30">
        <v>1.9279999999999999</v>
      </c>
      <c r="K40" s="30">
        <v>2.9329999999999998</v>
      </c>
      <c r="L40" s="30" t="s">
        <v>116</v>
      </c>
      <c r="M40" s="30" t="s">
        <v>116</v>
      </c>
      <c r="N40" s="30" t="s">
        <v>116</v>
      </c>
      <c r="O40" s="30" t="s">
        <v>116</v>
      </c>
      <c r="P40" s="30" t="s">
        <v>116</v>
      </c>
      <c r="Q40" s="30" t="s">
        <v>116</v>
      </c>
      <c r="R40" s="30" t="s">
        <v>116</v>
      </c>
      <c r="S40" s="15" t="s">
        <v>116</v>
      </c>
      <c r="U40" s="55">
        <f t="shared" si="8"/>
        <v>4</v>
      </c>
      <c r="V40" s="60">
        <f t="array" ref="V40:Y40">LINEST(D40:K40,$D$35:$K$35^{1;2;3},TRUE,FALSE)</f>
        <v>-4.8254917597023448E-3</v>
      </c>
      <c r="W40" s="61">
        <v>0.20463471177945083</v>
      </c>
      <c r="X40" s="61">
        <v>-2.9845178096757317</v>
      </c>
      <c r="Y40" s="62">
        <v>16.174791524265324</v>
      </c>
      <c r="Z40" s="7"/>
      <c r="AA40" s="59">
        <f t="shared" si="9"/>
        <v>1.2773404821143899</v>
      </c>
      <c r="AB40" s="7"/>
      <c r="AC40" s="7"/>
    </row>
    <row r="41" spans="1:30" s="6" customFormat="1" x14ac:dyDescent="0.25">
      <c r="A41" s="28">
        <v>6</v>
      </c>
      <c r="B41" s="229"/>
      <c r="C41" s="29">
        <v>3.5</v>
      </c>
      <c r="D41" s="30">
        <v>0.999</v>
      </c>
      <c r="E41" s="30">
        <v>1.0860000000000001</v>
      </c>
      <c r="F41" s="30">
        <v>1.198</v>
      </c>
      <c r="G41" s="30">
        <v>1.2989999999999999</v>
      </c>
      <c r="H41" s="30">
        <v>1.46</v>
      </c>
      <c r="I41" s="30">
        <v>1.6519999999999999</v>
      </c>
      <c r="J41" s="30">
        <v>1.861</v>
      </c>
      <c r="K41" s="30">
        <v>2.7040000000000002</v>
      </c>
      <c r="L41" s="30" t="s">
        <v>116</v>
      </c>
      <c r="M41" s="30" t="s">
        <v>116</v>
      </c>
      <c r="N41" s="30" t="s">
        <v>116</v>
      </c>
      <c r="O41" s="30" t="s">
        <v>116</v>
      </c>
      <c r="P41" s="30" t="s">
        <v>116</v>
      </c>
      <c r="Q41" s="30" t="s">
        <v>116</v>
      </c>
      <c r="R41" s="30" t="s">
        <v>116</v>
      </c>
      <c r="S41" s="15" t="s">
        <v>116</v>
      </c>
      <c r="U41" s="55">
        <f t="shared" si="8"/>
        <v>3.5</v>
      </c>
      <c r="V41" s="60">
        <f t="array" ref="V41:Y41">LINEST(D41:K41,$D$35:$K$35^{1;2;3},TRUE,FALSE)</f>
        <v>-3.3706804891015939E-3</v>
      </c>
      <c r="W41" s="61">
        <v>0.14636466165413728</v>
      </c>
      <c r="X41" s="61">
        <v>-2.216134104199917</v>
      </c>
      <c r="Y41" s="62">
        <v>12.78569993164739</v>
      </c>
      <c r="Z41" s="7"/>
      <c r="AA41" s="59">
        <f t="shared" si="9"/>
        <v>1.2183444447482366</v>
      </c>
      <c r="AB41" s="7"/>
      <c r="AC41" s="7"/>
    </row>
    <row r="42" spans="1:30" s="6" customFormat="1" x14ac:dyDescent="0.25">
      <c r="A42" s="28">
        <v>7</v>
      </c>
      <c r="B42" s="229"/>
      <c r="C42" s="29">
        <v>3</v>
      </c>
      <c r="D42" s="30">
        <v>0.998</v>
      </c>
      <c r="E42" s="30">
        <v>1.091</v>
      </c>
      <c r="F42" s="63">
        <v>1.2847999999999999</v>
      </c>
      <c r="G42" s="30">
        <v>1.3029999999999999</v>
      </c>
      <c r="H42" s="30">
        <v>1.4019999999999999</v>
      </c>
      <c r="I42" s="30">
        <v>1.5740000000000001</v>
      </c>
      <c r="J42" s="30">
        <v>1.8280000000000001</v>
      </c>
      <c r="K42" s="30">
        <v>2.548</v>
      </c>
      <c r="L42" s="30" t="s">
        <v>116</v>
      </c>
      <c r="M42" s="30" t="s">
        <v>116</v>
      </c>
      <c r="N42" s="30" t="s">
        <v>116</v>
      </c>
      <c r="O42" s="30" t="s">
        <v>116</v>
      </c>
      <c r="P42" s="30" t="s">
        <v>116</v>
      </c>
      <c r="Q42" s="30" t="s">
        <v>116</v>
      </c>
      <c r="R42" s="30" t="s">
        <v>116</v>
      </c>
      <c r="S42" s="15" t="s">
        <v>116</v>
      </c>
      <c r="U42" s="55">
        <f t="shared" si="8"/>
        <v>3</v>
      </c>
      <c r="V42" s="60">
        <f t="array" ref="V42:Y42">LINEST(D42:K42,$D$35:$K$35^{1;2;3},TRUE,FALSE)</f>
        <v>-4.2121477937268129E-3</v>
      </c>
      <c r="W42" s="61">
        <v>0.17318057644110543</v>
      </c>
      <c r="X42" s="61">
        <v>-2.4643347991190421</v>
      </c>
      <c r="Y42" s="62">
        <v>13.340952016404772</v>
      </c>
      <c r="Z42" s="7"/>
      <c r="AA42" s="59">
        <f t="shared" si="9"/>
        <v>1.2438130894508976</v>
      </c>
      <c r="AB42" s="7"/>
      <c r="AC42" s="7"/>
    </row>
    <row r="43" spans="1:30" s="6" customFormat="1" x14ac:dyDescent="0.25">
      <c r="A43" s="28">
        <v>8</v>
      </c>
      <c r="B43" s="229"/>
      <c r="C43" s="29">
        <v>2.5</v>
      </c>
      <c r="D43" s="30">
        <v>0.98899999999999999</v>
      </c>
      <c r="E43" s="30">
        <v>1.0289999999999999</v>
      </c>
      <c r="F43" s="30">
        <v>1.133</v>
      </c>
      <c r="G43" s="30">
        <v>1.3009999999999999</v>
      </c>
      <c r="H43" s="30">
        <v>1.3959999999999999</v>
      </c>
      <c r="I43" s="30">
        <v>1.55</v>
      </c>
      <c r="J43" s="30">
        <v>1.6879999999999999</v>
      </c>
      <c r="K43" s="30">
        <v>2.4</v>
      </c>
      <c r="L43" s="30" t="s">
        <v>116</v>
      </c>
      <c r="M43" s="30" t="s">
        <v>116</v>
      </c>
      <c r="N43" s="30" t="s">
        <v>116</v>
      </c>
      <c r="O43" s="30" t="s">
        <v>116</v>
      </c>
      <c r="P43" s="30" t="s">
        <v>116</v>
      </c>
      <c r="Q43" s="30" t="s">
        <v>116</v>
      </c>
      <c r="R43" s="30" t="s">
        <v>116</v>
      </c>
      <c r="S43" s="15" t="s">
        <v>116</v>
      </c>
      <c r="U43" s="55">
        <f t="shared" si="8"/>
        <v>2.5</v>
      </c>
      <c r="V43" s="60">
        <f t="array" ref="V43:Y43">LINEST(D43:K43,$D$35:$K$35^{1;2;3},TRUE,FALSE)</f>
        <v>-2.8349282296651259E-3</v>
      </c>
      <c r="W43" s="61">
        <v>0.12075125313283411</v>
      </c>
      <c r="X43" s="61">
        <v>-1.8061063454090014</v>
      </c>
      <c r="Y43" s="62">
        <v>10.55978332194131</v>
      </c>
      <c r="Z43" s="7"/>
      <c r="AA43" s="59">
        <f t="shared" si="9"/>
        <v>1.1809888995215303</v>
      </c>
      <c r="AB43" s="7"/>
      <c r="AC43" s="7"/>
    </row>
    <row r="44" spans="1:30" s="6" customFormat="1" x14ac:dyDescent="0.25">
      <c r="A44" s="28">
        <v>9</v>
      </c>
      <c r="B44" s="229"/>
      <c r="C44" s="29" t="e">
        <v>#N/A</v>
      </c>
      <c r="D44" s="30" t="s">
        <v>116</v>
      </c>
      <c r="E44" s="30" t="s">
        <v>116</v>
      </c>
      <c r="F44" s="30" t="s">
        <v>116</v>
      </c>
      <c r="G44" s="30" t="s">
        <v>116</v>
      </c>
      <c r="H44" s="30" t="s">
        <v>116</v>
      </c>
      <c r="I44" s="30" t="s">
        <v>116</v>
      </c>
      <c r="J44" s="30" t="s">
        <v>116</v>
      </c>
      <c r="K44" s="30" t="s">
        <v>116</v>
      </c>
      <c r="L44" s="30" t="s">
        <v>116</v>
      </c>
      <c r="M44" s="30" t="s">
        <v>116</v>
      </c>
      <c r="N44" s="30" t="s">
        <v>116</v>
      </c>
      <c r="O44" s="30" t="s">
        <v>116</v>
      </c>
      <c r="P44" s="30" t="s">
        <v>116</v>
      </c>
      <c r="Q44" s="30" t="s">
        <v>116</v>
      </c>
      <c r="R44" s="30" t="s">
        <v>116</v>
      </c>
      <c r="S44" s="15" t="s">
        <v>116</v>
      </c>
      <c r="U44" s="55" t="e">
        <f t="shared" si="8"/>
        <v>#N/A</v>
      </c>
      <c r="V44" s="60" t="e">
        <f t="array" ref="V44:Y44">LINEST(D44:K44,$D$35:$K$35^{1;2;3},TRUE,FALSE)</f>
        <v>#VALUE!</v>
      </c>
      <c r="W44" s="61" t="e">
        <v>#VALUE!</v>
      </c>
      <c r="X44" s="61" t="e">
        <v>#VALUE!</v>
      </c>
      <c r="Y44" s="62" t="e">
        <v>#VALUE!</v>
      </c>
      <c r="Z44" s="7"/>
      <c r="AA44" s="59" t="e">
        <f t="shared" si="9"/>
        <v>#VALUE!</v>
      </c>
      <c r="AB44" s="7"/>
      <c r="AC44" s="7"/>
    </row>
    <row r="45" spans="1:30" s="6" customFormat="1" x14ac:dyDescent="0.25">
      <c r="A45" s="28">
        <v>10</v>
      </c>
      <c r="B45" s="229"/>
      <c r="C45" s="29" t="e">
        <v>#N/A</v>
      </c>
      <c r="D45" s="30" t="s">
        <v>116</v>
      </c>
      <c r="E45" s="30" t="s">
        <v>116</v>
      </c>
      <c r="F45" s="30" t="s">
        <v>116</v>
      </c>
      <c r="G45" s="30" t="s">
        <v>116</v>
      </c>
      <c r="H45" s="30" t="s">
        <v>116</v>
      </c>
      <c r="I45" s="30" t="s">
        <v>116</v>
      </c>
      <c r="J45" s="30" t="s">
        <v>116</v>
      </c>
      <c r="K45" s="30" t="s">
        <v>116</v>
      </c>
      <c r="L45" s="30" t="s">
        <v>116</v>
      </c>
      <c r="M45" s="30" t="s">
        <v>116</v>
      </c>
      <c r="N45" s="30" t="s">
        <v>116</v>
      </c>
      <c r="O45" s="30" t="s">
        <v>116</v>
      </c>
      <c r="P45" s="30" t="s">
        <v>116</v>
      </c>
      <c r="Q45" s="30" t="s">
        <v>116</v>
      </c>
      <c r="R45" s="30" t="s">
        <v>116</v>
      </c>
      <c r="S45" s="15" t="s">
        <v>116</v>
      </c>
      <c r="U45" s="55" t="e">
        <f t="shared" si="8"/>
        <v>#N/A</v>
      </c>
      <c r="V45" s="60" t="e">
        <f t="array" ref="V45:Y45">LINEST(D45:K45,$D$35:$K$35^{1;2;3},TRUE,FALSE)</f>
        <v>#VALUE!</v>
      </c>
      <c r="W45" s="61" t="e">
        <v>#VALUE!</v>
      </c>
      <c r="X45" s="61" t="e">
        <v>#VALUE!</v>
      </c>
      <c r="Y45" s="62" t="e">
        <v>#VALUE!</v>
      </c>
      <c r="Z45" s="7"/>
      <c r="AA45" s="59" t="e">
        <f t="shared" si="9"/>
        <v>#VALUE!</v>
      </c>
      <c r="AB45" s="7"/>
      <c r="AC45" s="7"/>
    </row>
    <row r="46" spans="1:30" s="6" customFormat="1" x14ac:dyDescent="0.25">
      <c r="A46" s="28">
        <v>11</v>
      </c>
      <c r="B46" s="229"/>
      <c r="C46" s="29" t="e">
        <v>#N/A</v>
      </c>
      <c r="D46" s="30" t="s">
        <v>116</v>
      </c>
      <c r="E46" s="30" t="s">
        <v>116</v>
      </c>
      <c r="F46" s="30" t="s">
        <v>116</v>
      </c>
      <c r="G46" s="30" t="s">
        <v>116</v>
      </c>
      <c r="H46" s="30" t="s">
        <v>116</v>
      </c>
      <c r="I46" s="30" t="s">
        <v>116</v>
      </c>
      <c r="J46" s="30" t="s">
        <v>116</v>
      </c>
      <c r="K46" s="30" t="s">
        <v>116</v>
      </c>
      <c r="L46" s="30" t="s">
        <v>116</v>
      </c>
      <c r="M46" s="30" t="s">
        <v>116</v>
      </c>
      <c r="N46" s="30" t="s">
        <v>116</v>
      </c>
      <c r="O46" s="30" t="s">
        <v>116</v>
      </c>
      <c r="P46" s="30" t="s">
        <v>116</v>
      </c>
      <c r="Q46" s="30" t="s">
        <v>116</v>
      </c>
      <c r="R46" s="30" t="s">
        <v>116</v>
      </c>
      <c r="S46" s="15" t="s">
        <v>116</v>
      </c>
      <c r="U46" s="55" t="e">
        <f t="shared" si="8"/>
        <v>#N/A</v>
      </c>
      <c r="V46" s="60" t="e">
        <f t="array" ref="V46:Y46">LINEST(D46:K46,$D$35:$K$35^{1;2;3},TRUE,FALSE)</f>
        <v>#VALUE!</v>
      </c>
      <c r="W46" s="61" t="e">
        <v>#VALUE!</v>
      </c>
      <c r="X46" s="61" t="e">
        <v>#VALUE!</v>
      </c>
      <c r="Y46" s="62" t="e">
        <v>#VALUE!</v>
      </c>
      <c r="Z46" s="7"/>
      <c r="AA46" s="59" t="e">
        <f t="shared" si="9"/>
        <v>#VALUE!</v>
      </c>
      <c r="AB46" s="7"/>
      <c r="AC46" s="7"/>
    </row>
    <row r="47" spans="1:30" s="6" customFormat="1" x14ac:dyDescent="0.25">
      <c r="A47" s="28">
        <v>12</v>
      </c>
      <c r="B47" s="229"/>
      <c r="C47" s="29" t="e">
        <v>#N/A</v>
      </c>
      <c r="D47" s="30" t="s">
        <v>116</v>
      </c>
      <c r="E47" s="30" t="s">
        <v>116</v>
      </c>
      <c r="F47" s="30" t="s">
        <v>116</v>
      </c>
      <c r="G47" s="30" t="s">
        <v>116</v>
      </c>
      <c r="H47" s="30" t="s">
        <v>116</v>
      </c>
      <c r="I47" s="30" t="s">
        <v>116</v>
      </c>
      <c r="J47" s="30" t="s">
        <v>116</v>
      </c>
      <c r="K47" s="30" t="s">
        <v>116</v>
      </c>
      <c r="L47" s="30" t="s">
        <v>116</v>
      </c>
      <c r="M47" s="30" t="s">
        <v>116</v>
      </c>
      <c r="N47" s="30" t="s">
        <v>116</v>
      </c>
      <c r="O47" s="30" t="s">
        <v>116</v>
      </c>
      <c r="P47" s="30" t="s">
        <v>116</v>
      </c>
      <c r="Q47" s="30" t="s">
        <v>116</v>
      </c>
      <c r="R47" s="30" t="s">
        <v>116</v>
      </c>
      <c r="S47" s="15" t="s">
        <v>116</v>
      </c>
      <c r="U47" s="55" t="e">
        <f t="shared" si="8"/>
        <v>#N/A</v>
      </c>
      <c r="V47" s="60" t="e">
        <f t="array" ref="V47:Y47">LINEST(D47:K47,$D$35:$K$35^{1;2;3},TRUE,FALSE)</f>
        <v>#VALUE!</v>
      </c>
      <c r="W47" s="61" t="e">
        <v>#VALUE!</v>
      </c>
      <c r="X47" s="61" t="e">
        <v>#VALUE!</v>
      </c>
      <c r="Y47" s="62" t="e">
        <v>#VALUE!</v>
      </c>
      <c r="Z47" s="7"/>
      <c r="AA47" s="59" t="e">
        <f t="shared" si="9"/>
        <v>#VALUE!</v>
      </c>
      <c r="AB47" s="7"/>
      <c r="AC47" s="7"/>
    </row>
    <row r="48" spans="1:30" s="6" customFormat="1" x14ac:dyDescent="0.25">
      <c r="A48" s="28">
        <v>13</v>
      </c>
      <c r="B48" s="229"/>
      <c r="C48" s="29" t="e">
        <v>#N/A</v>
      </c>
      <c r="D48" s="30" t="s">
        <v>116</v>
      </c>
      <c r="E48" s="30" t="s">
        <v>116</v>
      </c>
      <c r="F48" s="30" t="s">
        <v>116</v>
      </c>
      <c r="G48" s="30" t="s">
        <v>116</v>
      </c>
      <c r="H48" s="30" t="s">
        <v>116</v>
      </c>
      <c r="I48" s="30" t="s">
        <v>116</v>
      </c>
      <c r="J48" s="30" t="s">
        <v>116</v>
      </c>
      <c r="K48" s="30" t="s">
        <v>116</v>
      </c>
      <c r="L48" s="30" t="s">
        <v>116</v>
      </c>
      <c r="M48" s="30" t="s">
        <v>116</v>
      </c>
      <c r="N48" s="30" t="s">
        <v>116</v>
      </c>
      <c r="O48" s="30" t="s">
        <v>116</v>
      </c>
      <c r="P48" s="30" t="s">
        <v>116</v>
      </c>
      <c r="Q48" s="30" t="s">
        <v>116</v>
      </c>
      <c r="R48" s="30" t="s">
        <v>116</v>
      </c>
      <c r="S48" s="15" t="s">
        <v>116</v>
      </c>
      <c r="U48" s="55" t="e">
        <f t="shared" si="8"/>
        <v>#N/A</v>
      </c>
      <c r="V48" s="60" t="e">
        <f t="array" ref="V48:Y48">LINEST(D48:K48,$D$35:$K$35^{1;2;3},TRUE,FALSE)</f>
        <v>#VALUE!</v>
      </c>
      <c r="W48" s="61" t="e">
        <v>#VALUE!</v>
      </c>
      <c r="X48" s="61" t="e">
        <v>#VALUE!</v>
      </c>
      <c r="Y48" s="62" t="e">
        <v>#VALUE!</v>
      </c>
      <c r="Z48" s="7"/>
      <c r="AA48" s="59" t="e">
        <f t="shared" si="9"/>
        <v>#VALUE!</v>
      </c>
      <c r="AB48" s="7"/>
      <c r="AC48" s="7"/>
    </row>
    <row r="49" spans="1:29" s="6" customFormat="1" x14ac:dyDescent="0.25">
      <c r="A49" s="28">
        <v>14</v>
      </c>
      <c r="B49" s="229"/>
      <c r="C49" s="29" t="e">
        <v>#N/A</v>
      </c>
      <c r="D49" s="30" t="s">
        <v>116</v>
      </c>
      <c r="E49" s="30" t="s">
        <v>116</v>
      </c>
      <c r="F49" s="30" t="s">
        <v>116</v>
      </c>
      <c r="G49" s="30" t="s">
        <v>116</v>
      </c>
      <c r="H49" s="30" t="s">
        <v>116</v>
      </c>
      <c r="I49" s="30" t="s">
        <v>116</v>
      </c>
      <c r="J49" s="30" t="s">
        <v>116</v>
      </c>
      <c r="K49" s="30" t="s">
        <v>116</v>
      </c>
      <c r="L49" s="30" t="s">
        <v>116</v>
      </c>
      <c r="M49" s="30" t="s">
        <v>116</v>
      </c>
      <c r="N49" s="30" t="s">
        <v>116</v>
      </c>
      <c r="O49" s="30" t="s">
        <v>116</v>
      </c>
      <c r="P49" s="30" t="s">
        <v>116</v>
      </c>
      <c r="Q49" s="30" t="s">
        <v>116</v>
      </c>
      <c r="R49" s="30" t="s">
        <v>116</v>
      </c>
      <c r="S49" s="15" t="s">
        <v>116</v>
      </c>
      <c r="U49" s="55" t="e">
        <f t="shared" si="8"/>
        <v>#N/A</v>
      </c>
      <c r="V49" s="60" t="e">
        <f t="array" ref="V49:Y49">LINEST(D49:K49,$D$35:$K$35^{1;2;3},TRUE,FALSE)</f>
        <v>#VALUE!</v>
      </c>
      <c r="W49" s="61" t="e">
        <v>#VALUE!</v>
      </c>
      <c r="X49" s="61" t="e">
        <v>#VALUE!</v>
      </c>
      <c r="Y49" s="62" t="e">
        <v>#VALUE!</v>
      </c>
      <c r="Z49" s="7"/>
      <c r="AA49" s="59" t="e">
        <f t="shared" si="9"/>
        <v>#VALUE!</v>
      </c>
      <c r="AB49" s="7"/>
      <c r="AC49" s="7"/>
    </row>
    <row r="50" spans="1:29" s="6" customFormat="1" x14ac:dyDescent="0.25">
      <c r="A50" s="28">
        <v>15</v>
      </c>
      <c r="B50" s="229"/>
      <c r="C50" s="29" t="e">
        <v>#N/A</v>
      </c>
      <c r="D50" s="30" t="s">
        <v>116</v>
      </c>
      <c r="E50" s="30" t="s">
        <v>116</v>
      </c>
      <c r="F50" s="30" t="s">
        <v>116</v>
      </c>
      <c r="G50" s="30" t="s">
        <v>116</v>
      </c>
      <c r="H50" s="30" t="s">
        <v>116</v>
      </c>
      <c r="I50" s="30" t="s">
        <v>116</v>
      </c>
      <c r="J50" s="30" t="s">
        <v>116</v>
      </c>
      <c r="K50" s="30" t="s">
        <v>116</v>
      </c>
      <c r="L50" s="30" t="s">
        <v>116</v>
      </c>
      <c r="M50" s="30" t="s">
        <v>116</v>
      </c>
      <c r="N50" s="30" t="s">
        <v>116</v>
      </c>
      <c r="O50" s="30" t="s">
        <v>116</v>
      </c>
      <c r="P50" s="30" t="s">
        <v>116</v>
      </c>
      <c r="Q50" s="30" t="s">
        <v>116</v>
      </c>
      <c r="R50" s="30" t="s">
        <v>116</v>
      </c>
      <c r="S50" s="15" t="s">
        <v>116</v>
      </c>
      <c r="U50" s="55" t="e">
        <f t="shared" si="8"/>
        <v>#N/A</v>
      </c>
      <c r="V50" s="60" t="e">
        <f t="array" ref="V50:Y50">LINEST(D50:K50,$D$35:$K$35^{1;2;3},TRUE,FALSE)</f>
        <v>#VALUE!</v>
      </c>
      <c r="W50" s="61" t="e">
        <v>#VALUE!</v>
      </c>
      <c r="X50" s="61" t="e">
        <v>#VALUE!</v>
      </c>
      <c r="Y50" s="62" t="e">
        <v>#VALUE!</v>
      </c>
      <c r="Z50" s="7"/>
      <c r="AA50" s="59" t="e">
        <f t="shared" si="9"/>
        <v>#VALUE!</v>
      </c>
      <c r="AB50" s="7"/>
      <c r="AC50" s="7"/>
    </row>
    <row r="51" spans="1:29" s="6" customFormat="1" ht="15.75" thickBot="1" x14ac:dyDescent="0.3">
      <c r="A51" s="32">
        <v>16</v>
      </c>
      <c r="B51" s="230"/>
      <c r="C51" s="33" t="e">
        <v>#N/A</v>
      </c>
      <c r="D51" s="34" t="s">
        <v>116</v>
      </c>
      <c r="E51" s="35" t="s">
        <v>116</v>
      </c>
      <c r="F51" s="35" t="s">
        <v>116</v>
      </c>
      <c r="G51" s="35" t="s">
        <v>116</v>
      </c>
      <c r="H51" s="35" t="s">
        <v>116</v>
      </c>
      <c r="I51" s="35" t="s">
        <v>116</v>
      </c>
      <c r="J51" s="35" t="s">
        <v>116</v>
      </c>
      <c r="K51" s="35" t="s">
        <v>116</v>
      </c>
      <c r="L51" s="35" t="s">
        <v>116</v>
      </c>
      <c r="M51" s="35" t="s">
        <v>116</v>
      </c>
      <c r="N51" s="35" t="s">
        <v>116</v>
      </c>
      <c r="O51" s="35" t="s">
        <v>116</v>
      </c>
      <c r="P51" s="35" t="s">
        <v>116</v>
      </c>
      <c r="Q51" s="35" t="s">
        <v>116</v>
      </c>
      <c r="R51" s="35" t="s">
        <v>116</v>
      </c>
      <c r="S51" s="18" t="s">
        <v>116</v>
      </c>
      <c r="U51" s="64" t="e">
        <f t="shared" si="8"/>
        <v>#N/A</v>
      </c>
      <c r="V51" s="65" t="e">
        <f t="array" ref="V51:Y51">LINEST(D51:K51,$D$35:$K$35^{1;2;3},TRUE,FALSE)</f>
        <v>#VALUE!</v>
      </c>
      <c r="W51" s="66" t="e">
        <v>#VALUE!</v>
      </c>
      <c r="X51" s="66" t="e">
        <v>#VALUE!</v>
      </c>
      <c r="Y51" s="67" t="e">
        <v>#VALUE!</v>
      </c>
      <c r="Z51" s="7"/>
      <c r="AA51" s="68" t="e">
        <f t="shared" si="9"/>
        <v>#VALUE!</v>
      </c>
      <c r="AB51" s="7"/>
      <c r="AC51" s="7"/>
    </row>
    <row r="52" spans="1:29" s="6" customFormat="1" x14ac:dyDescent="0.25">
      <c r="A52" s="250" t="s">
        <v>24</v>
      </c>
      <c r="B52" s="251"/>
      <c r="C52" s="252"/>
      <c r="D52" s="36">
        <f>SLOPE(D36:D43,$C36:$C43)</f>
        <v>7.526190476190478E-2</v>
      </c>
      <c r="E52" s="36">
        <f>SLOPE(E36:E43,$C36:$C43)</f>
        <v>9.5095238095238135E-2</v>
      </c>
      <c r="F52" s="36">
        <f t="shared" ref="F52:K52" si="10">SLOPE(F36:F43,$C36:$C43)</f>
        <v>9.3095238095238106E-2</v>
      </c>
      <c r="G52" s="36">
        <f t="shared" si="10"/>
        <v>0.10959523809523809</v>
      </c>
      <c r="H52" s="36">
        <f t="shared" si="10"/>
        <v>0.1384761904761905</v>
      </c>
      <c r="I52" s="36">
        <f t="shared" si="10"/>
        <v>0.16226190476190475</v>
      </c>
      <c r="J52" s="36">
        <f t="shared" si="10"/>
        <v>0.23180952380952377</v>
      </c>
      <c r="K52" s="36">
        <f t="shared" si="10"/>
        <v>1.2637380952380952</v>
      </c>
      <c r="L52" s="36" t="str">
        <f t="shared" ref="L52:S52" si="11">IF(NOT(ISNUMBER(L37)),"",SLOPE(L36:L51,$C36:$C51))</f>
        <v/>
      </c>
      <c r="M52" s="36" t="str">
        <f t="shared" si="11"/>
        <v/>
      </c>
      <c r="N52" s="36" t="str">
        <f t="shared" si="11"/>
        <v/>
      </c>
      <c r="O52" s="36" t="str">
        <f t="shared" si="11"/>
        <v/>
      </c>
      <c r="P52" s="36" t="str">
        <f t="shared" si="11"/>
        <v/>
      </c>
      <c r="Q52" s="36" t="str">
        <f t="shared" si="11"/>
        <v/>
      </c>
      <c r="R52" s="36" t="str">
        <f t="shared" si="11"/>
        <v/>
      </c>
      <c r="S52" s="37" t="str">
        <f t="shared" si="11"/>
        <v/>
      </c>
      <c r="U52" s="7"/>
      <c r="V52" s="7"/>
      <c r="W52" s="7"/>
      <c r="X52" s="7"/>
      <c r="Y52" s="7"/>
      <c r="Z52" s="7"/>
      <c r="AA52" s="7"/>
      <c r="AB52" s="7"/>
      <c r="AC52" s="7"/>
    </row>
    <row r="53" spans="1:29" s="6" customFormat="1" x14ac:dyDescent="0.25">
      <c r="A53" s="253" t="s">
        <v>25</v>
      </c>
      <c r="B53" s="254"/>
      <c r="C53" s="255"/>
      <c r="D53" s="38">
        <f>INTERCEPT(D36:D43,$C36:$C43)</f>
        <v>0.77526190476190482</v>
      </c>
      <c r="E53" s="38">
        <f>INTERCEPT(E36:E43,$C36:$C43)</f>
        <v>0.78034523809523781</v>
      </c>
      <c r="F53" s="38">
        <f t="shared" ref="F53:K53" si="12">INTERCEPT(F36:F43,$C36:$C43)</f>
        <v>0.91519523809523795</v>
      </c>
      <c r="G53" s="38">
        <f t="shared" si="12"/>
        <v>0.96734523809523787</v>
      </c>
      <c r="H53" s="38">
        <f t="shared" si="12"/>
        <v>0.99322619047619032</v>
      </c>
      <c r="I53" s="38">
        <f t="shared" si="12"/>
        <v>1.0927619047619048</v>
      </c>
      <c r="J53" s="38">
        <f t="shared" si="12"/>
        <v>1.0683095238095235</v>
      </c>
      <c r="K53" s="38">
        <f t="shared" si="12"/>
        <v>-1.5967619047619053</v>
      </c>
      <c r="L53" s="38" t="str">
        <f t="shared" ref="L53:S53" si="13">IF(NOT(ISNUMBER(L52)),"",INTERCEPT(L36:L51,$C36:$C51))</f>
        <v/>
      </c>
      <c r="M53" s="38" t="str">
        <f t="shared" si="13"/>
        <v/>
      </c>
      <c r="N53" s="38" t="str">
        <f t="shared" si="13"/>
        <v/>
      </c>
      <c r="O53" s="38" t="str">
        <f t="shared" si="13"/>
        <v/>
      </c>
      <c r="P53" s="38" t="str">
        <f t="shared" si="13"/>
        <v/>
      </c>
      <c r="Q53" s="38" t="str">
        <f t="shared" si="13"/>
        <v/>
      </c>
      <c r="R53" s="38" t="str">
        <f t="shared" si="13"/>
        <v/>
      </c>
      <c r="S53" s="15" t="str">
        <f t="shared" si="13"/>
        <v/>
      </c>
      <c r="U53" s="7"/>
      <c r="V53" s="7"/>
      <c r="W53" s="7"/>
      <c r="X53" s="7"/>
      <c r="Y53" s="7"/>
      <c r="Z53" s="7"/>
      <c r="AA53" s="7"/>
      <c r="AB53" s="7"/>
      <c r="AC53" s="7"/>
    </row>
    <row r="54" spans="1:29" s="6" customFormat="1" x14ac:dyDescent="0.25">
      <c r="A54" s="253" t="s">
        <v>9</v>
      </c>
      <c r="B54" s="254"/>
      <c r="C54" s="255"/>
      <c r="D54" s="38">
        <f>IF(NOT(ISNUMBER(D52)),"",-D53/D52)</f>
        <v>-10.300854160075923</v>
      </c>
      <c r="E54" s="38">
        <f t="shared" ref="E54:S54" si="14">IF(NOT(ISNUMBER(E52)),"",-E53/E52)</f>
        <v>-8.2059339008512708</v>
      </c>
      <c r="F54" s="38">
        <f t="shared" si="14"/>
        <v>-9.8307416879795362</v>
      </c>
      <c r="G54" s="38">
        <f t="shared" si="14"/>
        <v>-8.8265261785791864</v>
      </c>
      <c r="H54" s="38">
        <f t="shared" si="14"/>
        <v>-7.1725412654745506</v>
      </c>
      <c r="I54" s="38">
        <f t="shared" si="14"/>
        <v>-6.7345561261922242</v>
      </c>
      <c r="J54" s="38">
        <f t="shared" si="14"/>
        <v>-4.6085661462612979</v>
      </c>
      <c r="K54" s="38">
        <f t="shared" si="14"/>
        <v>1.2635228064886868</v>
      </c>
      <c r="L54" s="38" t="str">
        <f t="shared" si="14"/>
        <v/>
      </c>
      <c r="M54" s="38" t="str">
        <f t="shared" si="14"/>
        <v/>
      </c>
      <c r="N54" s="38" t="str">
        <f t="shared" si="14"/>
        <v/>
      </c>
      <c r="O54" s="38" t="str">
        <f t="shared" si="14"/>
        <v/>
      </c>
      <c r="P54" s="38" t="str">
        <f t="shared" si="14"/>
        <v/>
      </c>
      <c r="Q54" s="38" t="str">
        <f t="shared" si="14"/>
        <v/>
      </c>
      <c r="R54" s="38" t="str">
        <f t="shared" si="14"/>
        <v/>
      </c>
      <c r="S54" s="15" t="str">
        <f t="shared" si="14"/>
        <v/>
      </c>
      <c r="U54" s="7"/>
      <c r="V54" s="7"/>
      <c r="W54" s="7"/>
      <c r="X54" s="7"/>
      <c r="Y54" s="7"/>
      <c r="Z54" s="7"/>
      <c r="AA54" s="7"/>
      <c r="AB54" s="7"/>
      <c r="AC54" s="7"/>
    </row>
    <row r="55" spans="1:29" s="6" customFormat="1" x14ac:dyDescent="0.25">
      <c r="A55" s="253" t="s">
        <v>10</v>
      </c>
      <c r="B55" s="254"/>
      <c r="C55" s="255"/>
      <c r="D55" s="38">
        <f>IF(NOT(ISNUMBER(D52)),"",RSQ(D36:D43,$C36:$C43))</f>
        <v>0.92458587857866936</v>
      </c>
      <c r="E55" s="38">
        <f t="shared" ref="E55:K55" si="15">IF(NOT(ISNUMBER(E52)),"",RSQ(E36:E43,$C36:$C43))</f>
        <v>0.96486734313682887</v>
      </c>
      <c r="F55" s="38">
        <f t="shared" si="15"/>
        <v>0.86899578203756633</v>
      </c>
      <c r="G55" s="38">
        <f t="shared" si="15"/>
        <v>0.92414274125213702</v>
      </c>
      <c r="H55" s="38">
        <f t="shared" si="15"/>
        <v>0.95602622416024696</v>
      </c>
      <c r="I55" s="38">
        <f t="shared" si="15"/>
        <v>0.97098787418806121</v>
      </c>
      <c r="J55" s="38">
        <f t="shared" si="15"/>
        <v>0.9542713398668965</v>
      </c>
      <c r="K55" s="38">
        <f t="shared" si="15"/>
        <v>0.71127127131958312</v>
      </c>
      <c r="L55" s="38" t="str">
        <f t="shared" ref="L55:S55" si="16">IF(NOT(ISNUMBER(L52)),"",RSQ(L36:L51,$C36:$C51))</f>
        <v/>
      </c>
      <c r="M55" s="38" t="str">
        <f t="shared" si="16"/>
        <v/>
      </c>
      <c r="N55" s="38" t="str">
        <f t="shared" si="16"/>
        <v/>
      </c>
      <c r="O55" s="38" t="str">
        <f t="shared" si="16"/>
        <v/>
      </c>
      <c r="P55" s="38" t="str">
        <f t="shared" si="16"/>
        <v/>
      </c>
      <c r="Q55" s="38" t="str">
        <f t="shared" si="16"/>
        <v/>
      </c>
      <c r="R55" s="38" t="str">
        <f t="shared" si="16"/>
        <v/>
      </c>
      <c r="S55" s="15" t="str">
        <f t="shared" si="16"/>
        <v/>
      </c>
      <c r="U55" s="7"/>
      <c r="V55" s="7"/>
      <c r="W55" s="7"/>
      <c r="X55" s="7"/>
      <c r="Y55" s="7"/>
      <c r="Z55" s="7"/>
      <c r="AA55" s="7"/>
      <c r="AB55" s="7"/>
      <c r="AC55" s="7"/>
    </row>
    <row r="56" spans="1:29" s="6" customFormat="1" ht="15.75" thickBot="1" x14ac:dyDescent="0.3">
      <c r="A56" s="256"/>
      <c r="B56" s="257"/>
      <c r="C56" s="258"/>
      <c r="D56" s="35"/>
      <c r="E56" s="35"/>
      <c r="F56" s="35"/>
      <c r="G56" s="35"/>
      <c r="H56" s="35"/>
      <c r="I56" s="35"/>
      <c r="J56" s="35"/>
      <c r="K56" s="35"/>
      <c r="L56" s="35" t="str">
        <f t="shared" ref="L56:S56" si="17">IF(NOT(ISNUMBER(L52)),"",$C34*L52)</f>
        <v/>
      </c>
      <c r="M56" s="35" t="str">
        <f t="shared" si="17"/>
        <v/>
      </c>
      <c r="N56" s="35" t="str">
        <f t="shared" si="17"/>
        <v/>
      </c>
      <c r="O56" s="35" t="str">
        <f t="shared" si="17"/>
        <v/>
      </c>
      <c r="P56" s="35" t="str">
        <f t="shared" si="17"/>
        <v/>
      </c>
      <c r="Q56" s="35" t="str">
        <f t="shared" si="17"/>
        <v/>
      </c>
      <c r="R56" s="35" t="str">
        <f t="shared" si="17"/>
        <v/>
      </c>
      <c r="S56" s="18" t="str">
        <f t="shared" si="17"/>
        <v/>
      </c>
      <c r="U56" s="7"/>
      <c r="V56" s="7"/>
      <c r="W56" s="7"/>
      <c r="X56" s="7"/>
      <c r="Y56" s="7"/>
      <c r="Z56" s="7"/>
      <c r="AA56" s="7"/>
      <c r="AB56" s="7"/>
      <c r="AC56" s="7"/>
    </row>
    <row r="57" spans="1:29" s="6" customFormat="1" ht="15.75" thickBot="1" x14ac:dyDescent="0.3">
      <c r="A57" s="69"/>
      <c r="U57" s="7"/>
      <c r="V57" s="7"/>
      <c r="W57" s="7"/>
      <c r="X57" s="7"/>
      <c r="Y57" s="7"/>
      <c r="Z57" s="7"/>
      <c r="AA57" s="7"/>
      <c r="AB57" s="7"/>
      <c r="AC57" s="7"/>
    </row>
    <row r="58" spans="1:29" s="6" customFormat="1" ht="15.75" thickBot="1" x14ac:dyDescent="0.3">
      <c r="A58" s="8" t="s">
        <v>26</v>
      </c>
      <c r="B58" s="9"/>
      <c r="C58" s="10"/>
      <c r="D58" s="234" t="s">
        <v>27</v>
      </c>
      <c r="E58" s="234"/>
      <c r="F58" s="234"/>
      <c r="G58" s="234"/>
      <c r="H58" s="234"/>
      <c r="I58" s="234"/>
      <c r="J58" s="234"/>
      <c r="K58" s="234"/>
      <c r="L58" s="234"/>
      <c r="M58" s="234"/>
      <c r="N58" s="234"/>
      <c r="O58" s="234"/>
      <c r="P58" s="234"/>
      <c r="Q58" s="234"/>
      <c r="R58" s="234"/>
      <c r="S58" s="235"/>
      <c r="U58" s="7"/>
      <c r="V58" s="7"/>
      <c r="W58" s="7"/>
      <c r="X58" s="7"/>
      <c r="Y58" s="7"/>
      <c r="Z58" s="7"/>
      <c r="AA58" s="7"/>
      <c r="AB58" s="7"/>
      <c r="AC58" s="7"/>
    </row>
    <row r="59" spans="1:29" s="6" customFormat="1" x14ac:dyDescent="0.25">
      <c r="A59" s="248"/>
      <c r="B59" s="249"/>
      <c r="C59" s="11"/>
      <c r="D59" s="12">
        <v>1</v>
      </c>
      <c r="E59" s="13">
        <v>2</v>
      </c>
      <c r="F59" s="13">
        <v>3</v>
      </c>
      <c r="G59" s="13">
        <v>4</v>
      </c>
      <c r="H59" s="13">
        <v>5</v>
      </c>
      <c r="I59" s="13">
        <v>6</v>
      </c>
      <c r="J59" s="13">
        <v>7</v>
      </c>
      <c r="K59" s="13">
        <v>8</v>
      </c>
      <c r="L59" s="13">
        <v>9</v>
      </c>
      <c r="M59" s="13">
        <v>10</v>
      </c>
      <c r="N59" s="13">
        <v>11</v>
      </c>
      <c r="O59" s="13">
        <v>12</v>
      </c>
      <c r="P59" s="13">
        <v>13</v>
      </c>
      <c r="Q59" s="13">
        <v>14</v>
      </c>
      <c r="R59" s="13">
        <v>15</v>
      </c>
      <c r="S59" s="14">
        <v>16</v>
      </c>
      <c r="U59" s="7"/>
      <c r="V59" s="7"/>
      <c r="W59" s="7"/>
      <c r="X59" s="7"/>
      <c r="Y59" s="7"/>
      <c r="Z59" s="7"/>
      <c r="AA59" s="7"/>
      <c r="AB59" s="7"/>
      <c r="AC59" s="7"/>
    </row>
    <row r="60" spans="1:29" s="6" customFormat="1" x14ac:dyDescent="0.25">
      <c r="A60" s="238"/>
      <c r="B60" s="239"/>
      <c r="C60" s="15"/>
      <c r="D60" s="16"/>
      <c r="E60" s="16"/>
      <c r="F60" s="16"/>
      <c r="G60" s="16"/>
      <c r="H60" s="16"/>
      <c r="I60" s="16"/>
      <c r="J60" s="16"/>
      <c r="K60" s="16"/>
      <c r="L60" s="16"/>
      <c r="M60" s="16"/>
      <c r="N60" s="16"/>
      <c r="O60" s="16"/>
      <c r="P60" s="16"/>
      <c r="Q60" s="16"/>
      <c r="R60" s="16"/>
      <c r="S60" s="17"/>
      <c r="U60" s="7"/>
      <c r="V60" s="7"/>
      <c r="W60" s="7"/>
      <c r="X60" s="7"/>
      <c r="Y60" s="7"/>
      <c r="Z60" s="7"/>
      <c r="AA60" s="7"/>
      <c r="AB60" s="7"/>
      <c r="AC60" s="7"/>
    </row>
    <row r="61" spans="1:29" s="6" customFormat="1" ht="15.75" thickBot="1" x14ac:dyDescent="0.3">
      <c r="A61" s="240" t="s">
        <v>115</v>
      </c>
      <c r="B61" s="245"/>
      <c r="C61" s="18">
        <v>20.51</v>
      </c>
      <c r="D61" s="242" t="s">
        <v>5</v>
      </c>
      <c r="E61" s="243"/>
      <c r="F61" s="243"/>
      <c r="G61" s="243"/>
      <c r="H61" s="243"/>
      <c r="I61" s="243"/>
      <c r="J61" s="243"/>
      <c r="K61" s="243"/>
      <c r="L61" s="243"/>
      <c r="M61" s="243"/>
      <c r="N61" s="243"/>
      <c r="O61" s="243"/>
      <c r="P61" s="243"/>
      <c r="Q61" s="243"/>
      <c r="R61" s="243"/>
      <c r="S61" s="244"/>
      <c r="U61" s="7"/>
      <c r="V61" s="7"/>
      <c r="W61" s="7"/>
      <c r="X61" s="7"/>
      <c r="Y61" s="7"/>
      <c r="Z61" s="7"/>
      <c r="AA61" s="7"/>
      <c r="AB61" s="7"/>
      <c r="AC61" s="7"/>
    </row>
    <row r="62" spans="1:29" s="6" customFormat="1" ht="15.75" thickBot="1" x14ac:dyDescent="0.3">
      <c r="A62" s="19"/>
      <c r="B62" s="20"/>
      <c r="C62" s="21"/>
      <c r="D62" s="22">
        <v>16</v>
      </c>
      <c r="E62" s="23">
        <v>15</v>
      </c>
      <c r="F62" s="23">
        <v>14</v>
      </c>
      <c r="G62" s="23">
        <v>13</v>
      </c>
      <c r="H62" s="23">
        <v>12</v>
      </c>
      <c r="I62" s="23">
        <v>11</v>
      </c>
      <c r="J62" s="23">
        <v>10</v>
      </c>
      <c r="K62" s="23">
        <v>8</v>
      </c>
      <c r="L62" s="23" t="s">
        <v>116</v>
      </c>
      <c r="M62" s="23" t="s">
        <v>116</v>
      </c>
      <c r="N62" s="23" t="s">
        <v>116</v>
      </c>
      <c r="O62" s="23" t="s">
        <v>116</v>
      </c>
      <c r="P62" s="23" t="s">
        <v>116</v>
      </c>
      <c r="Q62" s="23" t="s">
        <v>116</v>
      </c>
      <c r="R62" s="23" t="s">
        <v>116</v>
      </c>
      <c r="S62" s="24" t="s">
        <v>116</v>
      </c>
      <c r="U62" s="7"/>
      <c r="V62" s="7"/>
      <c r="W62" s="7"/>
      <c r="X62" s="7"/>
      <c r="Y62" s="7"/>
      <c r="Z62" s="7"/>
      <c r="AA62" s="7"/>
      <c r="AB62" s="7"/>
      <c r="AC62" s="7"/>
    </row>
    <row r="63" spans="1:29" s="6" customFormat="1" x14ac:dyDescent="0.25">
      <c r="A63" s="25">
        <v>1</v>
      </c>
      <c r="B63" s="228" t="s">
        <v>6</v>
      </c>
      <c r="C63" s="21">
        <v>6</v>
      </c>
      <c r="D63" s="26">
        <v>1857.837</v>
      </c>
      <c r="E63" s="26">
        <v>1878.1420000000001</v>
      </c>
      <c r="F63" s="26">
        <v>1876.009</v>
      </c>
      <c r="G63" s="26">
        <v>1869.692</v>
      </c>
      <c r="H63" s="26">
        <v>1858.124</v>
      </c>
      <c r="I63" s="26">
        <v>1838.865</v>
      </c>
      <c r="J63" s="26">
        <v>1811.9349999999999</v>
      </c>
      <c r="K63" s="26">
        <v>1589.5250000000001</v>
      </c>
      <c r="L63" s="26" t="s">
        <v>116</v>
      </c>
      <c r="M63" s="26" t="s">
        <v>116</v>
      </c>
      <c r="N63" s="26" t="s">
        <v>116</v>
      </c>
      <c r="O63" s="26" t="s">
        <v>116</v>
      </c>
      <c r="P63" s="26" t="s">
        <v>116</v>
      </c>
      <c r="Q63" s="26" t="s">
        <v>116</v>
      </c>
      <c r="R63" s="26" t="s">
        <v>116</v>
      </c>
      <c r="S63" s="27" t="s">
        <v>116</v>
      </c>
      <c r="U63" s="7"/>
      <c r="V63" s="7"/>
      <c r="W63" s="7"/>
      <c r="X63" s="7"/>
      <c r="Y63" s="7"/>
      <c r="Z63" s="7"/>
      <c r="AA63" s="7"/>
      <c r="AB63" s="7"/>
      <c r="AC63" s="7"/>
    </row>
    <row r="64" spans="1:29" s="6" customFormat="1" x14ac:dyDescent="0.25">
      <c r="A64" s="28">
        <v>2</v>
      </c>
      <c r="B64" s="229"/>
      <c r="C64" s="29">
        <v>5.5</v>
      </c>
      <c r="D64" s="30">
        <v>1775.5920000000001</v>
      </c>
      <c r="E64" s="30">
        <v>1775.366</v>
      </c>
      <c r="F64" s="30">
        <v>1770.854</v>
      </c>
      <c r="G64" s="30">
        <v>1753.2560000000001</v>
      </c>
      <c r="H64" s="30">
        <v>1773.93</v>
      </c>
      <c r="I64" s="30">
        <v>1736.3969999999999</v>
      </c>
      <c r="J64" s="30">
        <v>1709.529</v>
      </c>
      <c r="K64" s="30">
        <v>1651.3009999999999</v>
      </c>
      <c r="L64" s="30" t="s">
        <v>116</v>
      </c>
      <c r="M64" s="30" t="s">
        <v>116</v>
      </c>
      <c r="N64" s="30" t="s">
        <v>116</v>
      </c>
      <c r="O64" s="30" t="s">
        <v>116</v>
      </c>
      <c r="P64" s="30" t="s">
        <v>116</v>
      </c>
      <c r="Q64" s="30" t="s">
        <v>116</v>
      </c>
      <c r="R64" s="30" t="s">
        <v>116</v>
      </c>
      <c r="S64" s="15" t="s">
        <v>116</v>
      </c>
      <c r="U64" s="7"/>
      <c r="V64" s="7"/>
      <c r="W64" s="7"/>
      <c r="X64" s="7"/>
      <c r="Y64" s="7"/>
      <c r="Z64" s="7"/>
      <c r="AA64" s="7"/>
      <c r="AB64" s="7"/>
      <c r="AC64" s="7"/>
    </row>
    <row r="65" spans="1:29" s="6" customFormat="1" x14ac:dyDescent="0.25">
      <c r="A65" s="28">
        <v>3</v>
      </c>
      <c r="B65" s="229"/>
      <c r="C65" s="29">
        <v>5</v>
      </c>
      <c r="D65" s="30">
        <v>1669.309</v>
      </c>
      <c r="E65" s="30">
        <v>1656.059</v>
      </c>
      <c r="F65" s="30">
        <v>1656.49</v>
      </c>
      <c r="G65" s="30">
        <v>1680.9590000000001</v>
      </c>
      <c r="H65" s="30">
        <v>1651.1579999999999</v>
      </c>
      <c r="I65" s="30">
        <v>1634.0519999999999</v>
      </c>
      <c r="J65" s="30">
        <v>1608.9680000000001</v>
      </c>
      <c r="K65" s="30">
        <v>1476.0429999999999</v>
      </c>
      <c r="L65" s="30" t="s">
        <v>116</v>
      </c>
      <c r="M65" s="30" t="s">
        <v>116</v>
      </c>
      <c r="N65" s="30" t="s">
        <v>116</v>
      </c>
      <c r="O65" s="30" t="s">
        <v>116</v>
      </c>
      <c r="P65" s="30" t="s">
        <v>116</v>
      </c>
      <c r="Q65" s="30" t="s">
        <v>116</v>
      </c>
      <c r="R65" s="30" t="s">
        <v>116</v>
      </c>
      <c r="S65" s="15" t="s">
        <v>116</v>
      </c>
      <c r="U65" s="7"/>
      <c r="V65" s="7"/>
      <c r="W65" s="7"/>
      <c r="X65" s="7"/>
      <c r="Y65" s="7"/>
      <c r="Z65" s="7"/>
      <c r="AA65" s="7"/>
      <c r="AB65" s="7"/>
      <c r="AC65" s="7"/>
    </row>
    <row r="66" spans="1:29" s="6" customFormat="1" x14ac:dyDescent="0.25">
      <c r="A66" s="28">
        <v>4</v>
      </c>
      <c r="B66" s="229"/>
      <c r="C66" s="29">
        <v>4.5</v>
      </c>
      <c r="D66" s="30">
        <v>1592.499</v>
      </c>
      <c r="E66" s="30">
        <v>1572.6859999999999</v>
      </c>
      <c r="F66" s="30">
        <v>1571.107</v>
      </c>
      <c r="G66" s="30">
        <v>1557.7139999999999</v>
      </c>
      <c r="H66" s="30">
        <v>1551.848</v>
      </c>
      <c r="I66" s="30">
        <v>1542.6189999999999</v>
      </c>
      <c r="J66" s="30">
        <v>1519.0319999999999</v>
      </c>
      <c r="K66" s="30">
        <v>1436.808</v>
      </c>
      <c r="L66" s="30" t="s">
        <v>116</v>
      </c>
      <c r="M66" s="30" t="s">
        <v>116</v>
      </c>
      <c r="N66" s="30" t="s">
        <v>116</v>
      </c>
      <c r="O66" s="30" t="s">
        <v>116</v>
      </c>
      <c r="P66" s="30" t="s">
        <v>116</v>
      </c>
      <c r="Q66" s="30" t="s">
        <v>116</v>
      </c>
      <c r="R66" s="30" t="s">
        <v>116</v>
      </c>
      <c r="S66" s="15" t="s">
        <v>116</v>
      </c>
      <c r="U66" s="7"/>
      <c r="V66" s="7"/>
      <c r="W66" s="7"/>
      <c r="X66" s="7"/>
      <c r="Y66" s="7"/>
      <c r="Z66" s="7"/>
      <c r="AA66" s="7"/>
      <c r="AB66" s="7"/>
      <c r="AC66" s="7"/>
    </row>
    <row r="67" spans="1:29" s="6" customFormat="1" x14ac:dyDescent="0.25">
      <c r="A67" s="28">
        <v>5</v>
      </c>
      <c r="B67" s="229"/>
      <c r="C67" s="29">
        <v>4</v>
      </c>
      <c r="D67" s="30">
        <v>1465.029</v>
      </c>
      <c r="E67" s="30">
        <v>1464.1469999999999</v>
      </c>
      <c r="F67" s="30">
        <v>1460.4760000000001</v>
      </c>
      <c r="G67" s="30">
        <v>1454.077</v>
      </c>
      <c r="H67" s="30">
        <v>1447.6980000000001</v>
      </c>
      <c r="I67" s="30">
        <v>1443.9659999999999</v>
      </c>
      <c r="J67" s="30">
        <v>1424.1320000000001</v>
      </c>
      <c r="K67" s="30">
        <v>1392.8340000000001</v>
      </c>
      <c r="L67" s="30" t="s">
        <v>116</v>
      </c>
      <c r="M67" s="30" t="s">
        <v>116</v>
      </c>
      <c r="N67" s="30" t="s">
        <v>116</v>
      </c>
      <c r="O67" s="30" t="s">
        <v>116</v>
      </c>
      <c r="P67" s="30" t="s">
        <v>116</v>
      </c>
      <c r="Q67" s="30" t="s">
        <v>116</v>
      </c>
      <c r="R67" s="30" t="s">
        <v>116</v>
      </c>
      <c r="S67" s="15" t="s">
        <v>116</v>
      </c>
      <c r="U67" s="7"/>
      <c r="V67" s="7"/>
      <c r="W67" s="7"/>
      <c r="X67" s="7"/>
      <c r="Y67" s="7"/>
      <c r="Z67" s="7"/>
      <c r="AA67" s="7"/>
      <c r="AB67" s="7"/>
      <c r="AC67" s="7"/>
    </row>
    <row r="68" spans="1:29" s="6" customFormat="1" x14ac:dyDescent="0.25">
      <c r="A68" s="28">
        <v>6</v>
      </c>
      <c r="B68" s="229"/>
      <c r="C68" s="29">
        <v>3.5</v>
      </c>
      <c r="D68" s="30">
        <v>1351.4449999999999</v>
      </c>
      <c r="E68" s="30">
        <v>1349.066</v>
      </c>
      <c r="F68" s="30">
        <v>1350.0709999999999</v>
      </c>
      <c r="G68" s="30">
        <v>1345.579</v>
      </c>
      <c r="H68" s="30">
        <v>1343.4259999999999</v>
      </c>
      <c r="I68" s="30">
        <v>1341.518</v>
      </c>
      <c r="J68" s="30">
        <v>1329.93</v>
      </c>
      <c r="K68" s="30">
        <v>1309.03</v>
      </c>
      <c r="L68" s="30" t="s">
        <v>116</v>
      </c>
      <c r="M68" s="30" t="s">
        <v>116</v>
      </c>
      <c r="N68" s="30" t="s">
        <v>116</v>
      </c>
      <c r="O68" s="30" t="s">
        <v>116</v>
      </c>
      <c r="P68" s="30" t="s">
        <v>116</v>
      </c>
      <c r="Q68" s="30" t="s">
        <v>116</v>
      </c>
      <c r="R68" s="30" t="s">
        <v>116</v>
      </c>
      <c r="S68" s="15" t="s">
        <v>116</v>
      </c>
      <c r="U68" s="7"/>
      <c r="V68" s="7"/>
      <c r="W68" s="7"/>
      <c r="X68" s="7"/>
      <c r="Y68" s="7"/>
      <c r="Z68" s="7"/>
      <c r="AA68" s="7"/>
      <c r="AB68" s="7"/>
      <c r="AC68" s="7"/>
    </row>
    <row r="69" spans="1:29" s="6" customFormat="1" x14ac:dyDescent="0.25">
      <c r="A69" s="28">
        <v>7</v>
      </c>
      <c r="B69" s="229"/>
      <c r="C69" s="29">
        <v>3</v>
      </c>
      <c r="D69" s="30">
        <v>1238.6600000000001</v>
      </c>
      <c r="E69" s="30">
        <v>1236.4659999999999</v>
      </c>
      <c r="F69" s="31">
        <v>1232.22</v>
      </c>
      <c r="G69" s="30">
        <v>1235.133</v>
      </c>
      <c r="H69" s="30">
        <v>1226.8879999999999</v>
      </c>
      <c r="I69" s="30">
        <v>1215.5250000000001</v>
      </c>
      <c r="J69" s="30">
        <v>1238.1679999999999</v>
      </c>
      <c r="K69" s="30">
        <v>1211.3620000000001</v>
      </c>
      <c r="L69" s="30" t="s">
        <v>116</v>
      </c>
      <c r="M69" s="30" t="s">
        <v>116</v>
      </c>
      <c r="N69" s="30" t="s">
        <v>116</v>
      </c>
      <c r="O69" s="30" t="s">
        <v>116</v>
      </c>
      <c r="P69" s="30" t="s">
        <v>116</v>
      </c>
      <c r="Q69" s="30" t="s">
        <v>116</v>
      </c>
      <c r="R69" s="30" t="s">
        <v>116</v>
      </c>
      <c r="S69" s="15" t="s">
        <v>116</v>
      </c>
      <c r="U69" s="7"/>
      <c r="V69" s="7"/>
      <c r="W69" s="7"/>
      <c r="X69" s="7"/>
      <c r="Y69" s="7"/>
      <c r="Z69" s="7"/>
      <c r="AA69" s="7"/>
      <c r="AB69" s="7"/>
      <c r="AC69" s="7"/>
    </row>
    <row r="70" spans="1:29" s="6" customFormat="1" x14ac:dyDescent="0.25">
      <c r="A70" s="28">
        <v>8</v>
      </c>
      <c r="B70" s="229"/>
      <c r="C70" s="29">
        <v>2.5</v>
      </c>
      <c r="D70" s="30">
        <v>1111.95</v>
      </c>
      <c r="E70" s="30">
        <v>1101.1610000000001</v>
      </c>
      <c r="F70" s="30">
        <v>1103.992</v>
      </c>
      <c r="G70" s="30">
        <v>1128.7059999999999</v>
      </c>
      <c r="H70" s="30">
        <v>1110.9860000000001</v>
      </c>
      <c r="I70" s="30">
        <v>1109.96</v>
      </c>
      <c r="J70" s="30">
        <v>1095.7470000000001</v>
      </c>
      <c r="K70" s="30">
        <v>1095.6849999999999</v>
      </c>
      <c r="L70" s="30" t="s">
        <v>116</v>
      </c>
      <c r="M70" s="30" t="s">
        <v>116</v>
      </c>
      <c r="N70" s="30" t="s">
        <v>116</v>
      </c>
      <c r="O70" s="30" t="s">
        <v>116</v>
      </c>
      <c r="P70" s="30" t="s">
        <v>116</v>
      </c>
      <c r="Q70" s="30" t="s">
        <v>116</v>
      </c>
      <c r="R70" s="30" t="s">
        <v>116</v>
      </c>
      <c r="S70" s="15" t="s">
        <v>116</v>
      </c>
      <c r="U70" s="7"/>
      <c r="V70" s="7"/>
      <c r="W70" s="7"/>
      <c r="X70" s="7"/>
      <c r="Y70" s="7"/>
      <c r="Z70" s="7"/>
      <c r="AA70" s="7"/>
      <c r="AB70" s="7"/>
      <c r="AC70" s="7"/>
    </row>
    <row r="71" spans="1:29" s="6" customFormat="1" x14ac:dyDescent="0.25">
      <c r="A71" s="28">
        <v>9</v>
      </c>
      <c r="B71" s="229"/>
      <c r="C71" s="29" t="e">
        <v>#N/A</v>
      </c>
      <c r="D71" s="30" t="s">
        <v>116</v>
      </c>
      <c r="E71" s="30" t="s">
        <v>116</v>
      </c>
      <c r="F71" s="30" t="s">
        <v>116</v>
      </c>
      <c r="G71" s="30" t="s">
        <v>116</v>
      </c>
      <c r="H71" s="30" t="s">
        <v>116</v>
      </c>
      <c r="I71" s="30" t="s">
        <v>116</v>
      </c>
      <c r="J71" s="30" t="s">
        <v>116</v>
      </c>
      <c r="K71" s="30" t="s">
        <v>116</v>
      </c>
      <c r="L71" s="30" t="s">
        <v>116</v>
      </c>
      <c r="M71" s="30" t="s">
        <v>116</v>
      </c>
      <c r="N71" s="30" t="s">
        <v>116</v>
      </c>
      <c r="O71" s="30" t="s">
        <v>116</v>
      </c>
      <c r="P71" s="30" t="s">
        <v>116</v>
      </c>
      <c r="Q71" s="30" t="s">
        <v>116</v>
      </c>
      <c r="R71" s="30" t="s">
        <v>116</v>
      </c>
      <c r="S71" s="15" t="s">
        <v>116</v>
      </c>
      <c r="U71" s="7"/>
      <c r="V71" s="7"/>
      <c r="W71" s="7"/>
      <c r="X71" s="7"/>
      <c r="Y71" s="7"/>
      <c r="Z71" s="7"/>
      <c r="AA71" s="7"/>
      <c r="AB71" s="7"/>
      <c r="AC71" s="7"/>
    </row>
    <row r="72" spans="1:29" s="6" customFormat="1" x14ac:dyDescent="0.25">
      <c r="A72" s="28">
        <v>10</v>
      </c>
      <c r="B72" s="229"/>
      <c r="C72" s="29" t="e">
        <v>#N/A</v>
      </c>
      <c r="D72" s="30" t="s">
        <v>116</v>
      </c>
      <c r="E72" s="30" t="s">
        <v>116</v>
      </c>
      <c r="F72" s="30" t="s">
        <v>116</v>
      </c>
      <c r="G72" s="30" t="s">
        <v>116</v>
      </c>
      <c r="H72" s="30" t="s">
        <v>116</v>
      </c>
      <c r="I72" s="30" t="s">
        <v>116</v>
      </c>
      <c r="J72" s="30" t="s">
        <v>116</v>
      </c>
      <c r="K72" s="30" t="s">
        <v>116</v>
      </c>
      <c r="L72" s="30" t="s">
        <v>116</v>
      </c>
      <c r="M72" s="30" t="s">
        <v>116</v>
      </c>
      <c r="N72" s="30" t="s">
        <v>116</v>
      </c>
      <c r="O72" s="30" t="s">
        <v>116</v>
      </c>
      <c r="P72" s="30" t="s">
        <v>116</v>
      </c>
      <c r="Q72" s="30" t="s">
        <v>116</v>
      </c>
      <c r="R72" s="30" t="s">
        <v>116</v>
      </c>
      <c r="S72" s="15" t="s">
        <v>116</v>
      </c>
      <c r="U72" s="7"/>
      <c r="V72" s="7"/>
      <c r="W72" s="7"/>
      <c r="X72" s="7"/>
      <c r="Y72" s="7"/>
      <c r="Z72" s="7"/>
      <c r="AA72" s="7"/>
      <c r="AB72" s="7"/>
      <c r="AC72" s="7"/>
    </row>
    <row r="73" spans="1:29" s="6" customFormat="1" x14ac:dyDescent="0.25">
      <c r="A73" s="28">
        <v>11</v>
      </c>
      <c r="B73" s="229"/>
      <c r="C73" s="29" t="e">
        <v>#N/A</v>
      </c>
      <c r="D73" s="30" t="s">
        <v>116</v>
      </c>
      <c r="E73" s="30" t="s">
        <v>116</v>
      </c>
      <c r="F73" s="30" t="s">
        <v>116</v>
      </c>
      <c r="G73" s="30" t="s">
        <v>116</v>
      </c>
      <c r="H73" s="30" t="s">
        <v>116</v>
      </c>
      <c r="I73" s="30" t="s">
        <v>116</v>
      </c>
      <c r="J73" s="30" t="s">
        <v>116</v>
      </c>
      <c r="K73" s="30" t="s">
        <v>116</v>
      </c>
      <c r="L73" s="30" t="s">
        <v>116</v>
      </c>
      <c r="M73" s="30" t="s">
        <v>116</v>
      </c>
      <c r="N73" s="30" t="s">
        <v>116</v>
      </c>
      <c r="O73" s="30" t="s">
        <v>116</v>
      </c>
      <c r="P73" s="30" t="s">
        <v>116</v>
      </c>
      <c r="Q73" s="30" t="s">
        <v>116</v>
      </c>
      <c r="R73" s="30" t="s">
        <v>116</v>
      </c>
      <c r="S73" s="15" t="s">
        <v>116</v>
      </c>
      <c r="U73" s="7"/>
      <c r="V73" s="7"/>
      <c r="W73" s="7"/>
      <c r="X73" s="7"/>
      <c r="Y73" s="7"/>
      <c r="Z73" s="7"/>
      <c r="AA73" s="7"/>
      <c r="AB73" s="7"/>
      <c r="AC73" s="7"/>
    </row>
    <row r="74" spans="1:29" s="6" customFormat="1" x14ac:dyDescent="0.25">
      <c r="A74" s="28">
        <v>12</v>
      </c>
      <c r="B74" s="229"/>
      <c r="C74" s="29" t="e">
        <v>#N/A</v>
      </c>
      <c r="D74" s="30" t="s">
        <v>116</v>
      </c>
      <c r="E74" s="30" t="s">
        <v>116</v>
      </c>
      <c r="F74" s="30" t="s">
        <v>116</v>
      </c>
      <c r="G74" s="30" t="s">
        <v>116</v>
      </c>
      <c r="H74" s="30" t="s">
        <v>116</v>
      </c>
      <c r="I74" s="30" t="s">
        <v>116</v>
      </c>
      <c r="J74" s="30" t="s">
        <v>116</v>
      </c>
      <c r="K74" s="30" t="s">
        <v>116</v>
      </c>
      <c r="L74" s="30" t="s">
        <v>116</v>
      </c>
      <c r="M74" s="30" t="s">
        <v>116</v>
      </c>
      <c r="N74" s="30" t="s">
        <v>116</v>
      </c>
      <c r="O74" s="30" t="s">
        <v>116</v>
      </c>
      <c r="P74" s="30" t="s">
        <v>116</v>
      </c>
      <c r="Q74" s="30" t="s">
        <v>116</v>
      </c>
      <c r="R74" s="30" t="s">
        <v>116</v>
      </c>
      <c r="S74" s="15" t="s">
        <v>116</v>
      </c>
      <c r="U74" s="7"/>
      <c r="V74" s="7"/>
      <c r="W74" s="7"/>
      <c r="X74" s="7"/>
      <c r="Y74" s="7"/>
      <c r="Z74" s="7"/>
      <c r="AA74" s="7"/>
      <c r="AB74" s="7"/>
      <c r="AC74" s="7"/>
    </row>
    <row r="75" spans="1:29" s="6" customFormat="1" x14ac:dyDescent="0.25">
      <c r="A75" s="28">
        <v>13</v>
      </c>
      <c r="B75" s="229"/>
      <c r="C75" s="29" t="e">
        <v>#N/A</v>
      </c>
      <c r="D75" s="30" t="s">
        <v>116</v>
      </c>
      <c r="E75" s="30" t="s">
        <v>116</v>
      </c>
      <c r="F75" s="30" t="s">
        <v>116</v>
      </c>
      <c r="G75" s="30" t="s">
        <v>116</v>
      </c>
      <c r="H75" s="30" t="s">
        <v>116</v>
      </c>
      <c r="I75" s="30" t="s">
        <v>116</v>
      </c>
      <c r="J75" s="30" t="s">
        <v>116</v>
      </c>
      <c r="K75" s="30" t="s">
        <v>116</v>
      </c>
      <c r="L75" s="30" t="s">
        <v>116</v>
      </c>
      <c r="M75" s="30" t="s">
        <v>116</v>
      </c>
      <c r="N75" s="30" t="s">
        <v>116</v>
      </c>
      <c r="O75" s="30" t="s">
        <v>116</v>
      </c>
      <c r="P75" s="30" t="s">
        <v>116</v>
      </c>
      <c r="Q75" s="30" t="s">
        <v>116</v>
      </c>
      <c r="R75" s="30" t="s">
        <v>116</v>
      </c>
      <c r="S75" s="15" t="s">
        <v>116</v>
      </c>
      <c r="U75" s="7"/>
      <c r="V75" s="7"/>
      <c r="W75" s="7"/>
      <c r="X75" s="7"/>
      <c r="Y75" s="7"/>
      <c r="Z75" s="7"/>
      <c r="AA75" s="7"/>
      <c r="AB75" s="7"/>
      <c r="AC75" s="7"/>
    </row>
    <row r="76" spans="1:29" s="6" customFormat="1" x14ac:dyDescent="0.25">
      <c r="A76" s="28">
        <v>14</v>
      </c>
      <c r="B76" s="229"/>
      <c r="C76" s="29" t="e">
        <v>#N/A</v>
      </c>
      <c r="D76" s="30" t="s">
        <v>116</v>
      </c>
      <c r="E76" s="30" t="s">
        <v>116</v>
      </c>
      <c r="F76" s="30" t="s">
        <v>116</v>
      </c>
      <c r="G76" s="30" t="s">
        <v>116</v>
      </c>
      <c r="H76" s="30" t="s">
        <v>116</v>
      </c>
      <c r="I76" s="30" t="s">
        <v>116</v>
      </c>
      <c r="J76" s="30" t="s">
        <v>116</v>
      </c>
      <c r="K76" s="30" t="s">
        <v>116</v>
      </c>
      <c r="L76" s="30" t="s">
        <v>116</v>
      </c>
      <c r="M76" s="30" t="s">
        <v>116</v>
      </c>
      <c r="N76" s="30" t="s">
        <v>116</v>
      </c>
      <c r="O76" s="30" t="s">
        <v>116</v>
      </c>
      <c r="P76" s="30" t="s">
        <v>116</v>
      </c>
      <c r="Q76" s="30" t="s">
        <v>116</v>
      </c>
      <c r="R76" s="30" t="s">
        <v>116</v>
      </c>
      <c r="S76" s="15" t="s">
        <v>116</v>
      </c>
      <c r="U76" s="7"/>
      <c r="V76" s="7"/>
      <c r="W76" s="7"/>
      <c r="X76" s="7"/>
      <c r="Y76" s="7"/>
      <c r="Z76" s="7"/>
      <c r="AA76" s="7"/>
      <c r="AB76" s="7"/>
      <c r="AC76" s="7"/>
    </row>
    <row r="77" spans="1:29" s="6" customFormat="1" x14ac:dyDescent="0.25">
      <c r="A77" s="28">
        <v>15</v>
      </c>
      <c r="B77" s="229"/>
      <c r="C77" s="29" t="e">
        <v>#N/A</v>
      </c>
      <c r="D77" s="30" t="s">
        <v>116</v>
      </c>
      <c r="E77" s="30" t="s">
        <v>116</v>
      </c>
      <c r="F77" s="30" t="s">
        <v>116</v>
      </c>
      <c r="G77" s="30" t="s">
        <v>116</v>
      </c>
      <c r="H77" s="30" t="s">
        <v>116</v>
      </c>
      <c r="I77" s="30" t="s">
        <v>116</v>
      </c>
      <c r="J77" s="30" t="s">
        <v>116</v>
      </c>
      <c r="K77" s="30" t="s">
        <v>116</v>
      </c>
      <c r="L77" s="30" t="s">
        <v>116</v>
      </c>
      <c r="M77" s="30" t="s">
        <v>116</v>
      </c>
      <c r="N77" s="30" t="s">
        <v>116</v>
      </c>
      <c r="O77" s="30" t="s">
        <v>116</v>
      </c>
      <c r="P77" s="30" t="s">
        <v>116</v>
      </c>
      <c r="Q77" s="30" t="s">
        <v>116</v>
      </c>
      <c r="R77" s="30" t="s">
        <v>116</v>
      </c>
      <c r="S77" s="15" t="s">
        <v>116</v>
      </c>
      <c r="U77" s="7"/>
      <c r="V77" s="7"/>
      <c r="W77" s="7"/>
      <c r="X77" s="7"/>
      <c r="Y77" s="7"/>
      <c r="Z77" s="7"/>
      <c r="AA77" s="7"/>
      <c r="AB77" s="7"/>
      <c r="AC77" s="7"/>
    </row>
    <row r="78" spans="1:29" s="6" customFormat="1" ht="15.75" thickBot="1" x14ac:dyDescent="0.3">
      <c r="A78" s="32">
        <v>16</v>
      </c>
      <c r="B78" s="230"/>
      <c r="C78" s="33" t="e">
        <v>#N/A</v>
      </c>
      <c r="D78" s="34" t="s">
        <v>116</v>
      </c>
      <c r="E78" s="35" t="s">
        <v>116</v>
      </c>
      <c r="F78" s="35" t="s">
        <v>116</v>
      </c>
      <c r="G78" s="35" t="s">
        <v>116</v>
      </c>
      <c r="H78" s="35" t="s">
        <v>116</v>
      </c>
      <c r="I78" s="35" t="s">
        <v>116</v>
      </c>
      <c r="J78" s="35" t="s">
        <v>116</v>
      </c>
      <c r="K78" s="35" t="s">
        <v>116</v>
      </c>
      <c r="L78" s="35" t="s">
        <v>116</v>
      </c>
      <c r="M78" s="35" t="s">
        <v>116</v>
      </c>
      <c r="N78" s="35" t="s">
        <v>116</v>
      </c>
      <c r="O78" s="35" t="s">
        <v>116</v>
      </c>
      <c r="P78" s="35" t="s">
        <v>116</v>
      </c>
      <c r="Q78" s="35" t="s">
        <v>116</v>
      </c>
      <c r="R78" s="35" t="s">
        <v>116</v>
      </c>
      <c r="S78" s="18" t="s">
        <v>116</v>
      </c>
      <c r="U78" s="7"/>
      <c r="V78" s="7"/>
      <c r="W78" s="7"/>
      <c r="X78" s="7"/>
      <c r="Y78" s="7"/>
      <c r="Z78" s="7"/>
      <c r="AA78" s="7"/>
      <c r="AB78" s="7"/>
      <c r="AC78" s="7"/>
    </row>
    <row r="79" spans="1:29" s="6" customFormat="1" x14ac:dyDescent="0.25">
      <c r="A79" s="250" t="s">
        <v>28</v>
      </c>
      <c r="B79" s="251"/>
      <c r="C79" s="252"/>
      <c r="D79" s="36">
        <f>SLOPE(D63:D70,$C63:$C70)</f>
        <v>213.97454761904763</v>
      </c>
      <c r="E79" s="36">
        <f t="shared" ref="E79:K79" si="18">SLOPE(E63:E70,$C63:$C70)</f>
        <v>218.16392857142853</v>
      </c>
      <c r="F79" s="36">
        <f t="shared" si="18"/>
        <v>217.31373809523814</v>
      </c>
      <c r="G79" s="36">
        <f t="shared" si="18"/>
        <v>211.60223809523814</v>
      </c>
      <c r="H79" s="36">
        <f t="shared" si="18"/>
        <v>214.10766666666669</v>
      </c>
      <c r="I79" s="36">
        <f t="shared" si="18"/>
        <v>206.73690476190473</v>
      </c>
      <c r="J79" s="36">
        <f t="shared" si="18"/>
        <v>197.66988095238096</v>
      </c>
      <c r="K79" s="36">
        <f t="shared" si="18"/>
        <v>147.65685714285715</v>
      </c>
      <c r="L79" s="36" t="str">
        <f t="shared" ref="L79:S79" si="19">IF(NOT(ISNUMBER(L64)),"",SLOPE(L63:L78,$C63:$C78))</f>
        <v/>
      </c>
      <c r="M79" s="36" t="str">
        <f t="shared" si="19"/>
        <v/>
      </c>
      <c r="N79" s="36" t="str">
        <f t="shared" si="19"/>
        <v/>
      </c>
      <c r="O79" s="36" t="str">
        <f t="shared" si="19"/>
        <v/>
      </c>
      <c r="P79" s="36" t="str">
        <f t="shared" si="19"/>
        <v/>
      </c>
      <c r="Q79" s="36" t="str">
        <f t="shared" si="19"/>
        <v/>
      </c>
      <c r="R79" s="36" t="str">
        <f t="shared" si="19"/>
        <v/>
      </c>
      <c r="S79" s="37" t="str">
        <f t="shared" si="19"/>
        <v/>
      </c>
      <c r="U79" s="7"/>
      <c r="V79" s="7"/>
      <c r="W79" s="7"/>
      <c r="X79" s="7"/>
      <c r="Y79" s="7"/>
      <c r="Z79" s="7"/>
      <c r="AA79" s="7"/>
      <c r="AB79" s="7"/>
      <c r="AC79" s="7"/>
    </row>
    <row r="80" spans="1:29" s="6" customFormat="1" x14ac:dyDescent="0.25">
      <c r="A80" s="253" t="s">
        <v>29</v>
      </c>
      <c r="B80" s="254"/>
      <c r="C80" s="255"/>
      <c r="D80" s="38">
        <f>INTERCEPT(D63:D70,$C63:$C70)</f>
        <v>598.39829761904753</v>
      </c>
      <c r="E80" s="38">
        <f t="shared" ref="E80:K80" si="20">INTERCEPT(E63:E70,$C63:$C70)</f>
        <v>576.93992857142882</v>
      </c>
      <c r="F80" s="38">
        <f t="shared" si="20"/>
        <v>579.06898809523784</v>
      </c>
      <c r="G80" s="38">
        <f t="shared" si="20"/>
        <v>603.82998809523792</v>
      </c>
      <c r="H80" s="38">
        <f t="shared" si="20"/>
        <v>585.54966666666667</v>
      </c>
      <c r="I80" s="38">
        <f t="shared" si="20"/>
        <v>604.23090476190464</v>
      </c>
      <c r="J80" s="38">
        <f t="shared" si="20"/>
        <v>627.08313095238077</v>
      </c>
      <c r="K80" s="38">
        <f t="shared" si="20"/>
        <v>767.78185714285689</v>
      </c>
      <c r="L80" s="38" t="str">
        <f t="shared" ref="L80:S80" si="21">IF(NOT(ISNUMBER(L79)),"",INTERCEPT(L63:L78,$C63:$C78))</f>
        <v/>
      </c>
      <c r="M80" s="38" t="str">
        <f t="shared" si="21"/>
        <v/>
      </c>
      <c r="N80" s="38" t="str">
        <f t="shared" si="21"/>
        <v/>
      </c>
      <c r="O80" s="38" t="str">
        <f t="shared" si="21"/>
        <v/>
      </c>
      <c r="P80" s="38" t="str">
        <f t="shared" si="21"/>
        <v/>
      </c>
      <c r="Q80" s="38" t="str">
        <f t="shared" si="21"/>
        <v/>
      </c>
      <c r="R80" s="38" t="str">
        <f t="shared" si="21"/>
        <v/>
      </c>
      <c r="S80" s="15" t="str">
        <f t="shared" si="21"/>
        <v/>
      </c>
      <c r="U80" s="7"/>
      <c r="V80" s="7"/>
      <c r="W80" s="7"/>
      <c r="X80" s="7"/>
      <c r="Y80" s="7"/>
      <c r="Z80" s="7"/>
      <c r="AA80" s="7"/>
      <c r="AB80" s="7"/>
      <c r="AC80" s="7"/>
    </row>
    <row r="81" spans="1:30" s="6" customFormat="1" x14ac:dyDescent="0.25">
      <c r="A81" s="253" t="s">
        <v>30</v>
      </c>
      <c r="B81" s="254"/>
      <c r="C81" s="255"/>
      <c r="D81" s="38">
        <f>IF(NOT(ISNUMBER(D79)),"",-D80/D79)</f>
        <v>-2.7965863429907269</v>
      </c>
      <c r="E81" s="38">
        <f t="shared" ref="E81:S81" si="22">IF(NOT(ISNUMBER(E79)),"",-E80/E79)</f>
        <v>-2.6445248412481459</v>
      </c>
      <c r="F81" s="38">
        <f t="shared" si="22"/>
        <v>-2.6646681115091759</v>
      </c>
      <c r="G81" s="38">
        <f t="shared" si="22"/>
        <v>-2.8536087024914432</v>
      </c>
      <c r="H81" s="38">
        <f t="shared" si="22"/>
        <v>-2.7348374571671883</v>
      </c>
      <c r="I81" s="38">
        <f t="shared" si="22"/>
        <v>-2.9227046107601677</v>
      </c>
      <c r="J81" s="38">
        <f t="shared" si="22"/>
        <v>-3.1723757202213636</v>
      </c>
      <c r="K81" s="38">
        <f t="shared" si="22"/>
        <v>-5.1997710908883317</v>
      </c>
      <c r="L81" s="38" t="str">
        <f t="shared" si="22"/>
        <v/>
      </c>
      <c r="M81" s="38" t="str">
        <f t="shared" si="22"/>
        <v/>
      </c>
      <c r="N81" s="38" t="str">
        <f t="shared" si="22"/>
        <v/>
      </c>
      <c r="O81" s="38" t="str">
        <f t="shared" si="22"/>
        <v/>
      </c>
      <c r="P81" s="38" t="str">
        <f t="shared" si="22"/>
        <v/>
      </c>
      <c r="Q81" s="38" t="str">
        <f t="shared" si="22"/>
        <v/>
      </c>
      <c r="R81" s="38" t="str">
        <f t="shared" si="22"/>
        <v/>
      </c>
      <c r="S81" s="15" t="str">
        <f t="shared" si="22"/>
        <v/>
      </c>
      <c r="U81" s="7"/>
      <c r="V81" s="7"/>
      <c r="W81" s="7"/>
      <c r="X81" s="7"/>
      <c r="Y81" s="7"/>
      <c r="Z81" s="7"/>
      <c r="AA81" s="7"/>
      <c r="AB81" s="7"/>
      <c r="AC81" s="7"/>
    </row>
    <row r="82" spans="1:30" s="6" customFormat="1" x14ac:dyDescent="0.25">
      <c r="A82" s="253" t="s">
        <v>10</v>
      </c>
      <c r="B82" s="254"/>
      <c r="C82" s="255"/>
      <c r="D82" s="38">
        <f>IF(NOT(ISNUMBER(D79)),"",RSQ(D63:D70,$C63:$C70))</f>
        <v>0.99551939654039256</v>
      </c>
      <c r="E82" s="38">
        <f t="shared" ref="E82:K82" si="23">IF(NOT(ISNUMBER(E79)),"",RSQ(E63:E70,$C63:$C70))</f>
        <v>0.99769406918359338</v>
      </c>
      <c r="F82" s="38">
        <f t="shared" si="23"/>
        <v>0.99811237006289188</v>
      </c>
      <c r="G82" s="38">
        <f t="shared" si="23"/>
        <v>0.99865181702369277</v>
      </c>
      <c r="H82" s="38">
        <f t="shared" si="23"/>
        <v>0.99896870171516805</v>
      </c>
      <c r="I82" s="38">
        <f t="shared" si="23"/>
        <v>0.9984606225277749</v>
      </c>
      <c r="J82" s="38">
        <f t="shared" si="23"/>
        <v>0.99705778076113605</v>
      </c>
      <c r="K82" s="38">
        <f t="shared" si="23"/>
        <v>0.94382102654163269</v>
      </c>
      <c r="L82" s="38" t="str">
        <f t="shared" ref="L82:S82" si="24">IF(NOT(ISNUMBER(L79)),"",RSQ(L63:L78,$C63:$C78))</f>
        <v/>
      </c>
      <c r="M82" s="38" t="str">
        <f t="shared" si="24"/>
        <v/>
      </c>
      <c r="N82" s="38" t="str">
        <f t="shared" si="24"/>
        <v/>
      </c>
      <c r="O82" s="38" t="str">
        <f t="shared" si="24"/>
        <v/>
      </c>
      <c r="P82" s="38" t="str">
        <f t="shared" si="24"/>
        <v/>
      </c>
      <c r="Q82" s="38" t="str">
        <f t="shared" si="24"/>
        <v/>
      </c>
      <c r="R82" s="38" t="str">
        <f t="shared" si="24"/>
        <v/>
      </c>
      <c r="S82" s="15" t="str">
        <f t="shared" si="24"/>
        <v/>
      </c>
      <c r="U82" s="7"/>
      <c r="V82" s="7"/>
      <c r="W82" s="7"/>
      <c r="X82" s="7"/>
      <c r="Y82" s="7"/>
      <c r="Z82" s="7"/>
      <c r="AA82" s="7"/>
      <c r="AB82" s="7"/>
      <c r="AC82" s="7"/>
    </row>
    <row r="83" spans="1:30" s="6" customFormat="1" ht="15.75" thickBot="1" x14ac:dyDescent="0.3">
      <c r="A83" s="256"/>
      <c r="B83" s="257"/>
      <c r="C83" s="258"/>
      <c r="D83" s="35"/>
      <c r="E83" s="35"/>
      <c r="F83" s="35"/>
      <c r="G83" s="35"/>
      <c r="H83" s="35"/>
      <c r="I83" s="35"/>
      <c r="J83" s="35"/>
      <c r="K83" s="35"/>
      <c r="L83" s="35" t="str">
        <f t="shared" ref="L83:S83" si="25">IF(NOT(ISNUMBER(L79)),"",$C61*L79)</f>
        <v/>
      </c>
      <c r="M83" s="35" t="str">
        <f t="shared" si="25"/>
        <v/>
      </c>
      <c r="N83" s="35" t="str">
        <f t="shared" si="25"/>
        <v/>
      </c>
      <c r="O83" s="35" t="str">
        <f t="shared" si="25"/>
        <v/>
      </c>
      <c r="P83" s="35" t="str">
        <f t="shared" si="25"/>
        <v/>
      </c>
      <c r="Q83" s="35" t="str">
        <f t="shared" si="25"/>
        <v/>
      </c>
      <c r="R83" s="35" t="str">
        <f t="shared" si="25"/>
        <v/>
      </c>
      <c r="S83" s="18" t="str">
        <f t="shared" si="25"/>
        <v/>
      </c>
      <c r="U83" s="7"/>
      <c r="V83" s="7"/>
      <c r="W83" s="7"/>
      <c r="X83" s="7"/>
      <c r="Y83" s="7"/>
      <c r="Z83" s="7"/>
      <c r="AA83" s="7"/>
      <c r="AB83" s="7"/>
      <c r="AC83" s="7"/>
    </row>
    <row r="84" spans="1:30" s="6" customFormat="1" ht="15.75" thickBot="1" x14ac:dyDescent="0.3">
      <c r="A84" s="69"/>
      <c r="T84" s="39"/>
      <c r="U84" s="70"/>
      <c r="V84" s="7"/>
      <c r="W84" s="7"/>
      <c r="X84" s="7"/>
      <c r="Y84" s="7"/>
      <c r="Z84" s="7"/>
      <c r="AA84" s="7"/>
      <c r="AB84" s="7"/>
      <c r="AC84" s="7"/>
    </row>
    <row r="85" spans="1:30" s="6" customFormat="1" ht="15.75" thickBot="1" x14ac:dyDescent="0.3">
      <c r="A85" s="8" t="s">
        <v>31</v>
      </c>
      <c r="B85" s="9"/>
      <c r="C85" s="10"/>
      <c r="D85" s="246" t="s">
        <v>13</v>
      </c>
      <c r="E85" s="246"/>
      <c r="F85" s="246"/>
      <c r="G85" s="246"/>
      <c r="H85" s="246"/>
      <c r="I85" s="246"/>
      <c r="J85" s="246"/>
      <c r="K85" s="246"/>
      <c r="L85" s="246"/>
      <c r="M85" s="246"/>
      <c r="N85" s="246"/>
      <c r="O85" s="246"/>
      <c r="P85" s="246"/>
      <c r="Q85" s="246"/>
      <c r="R85" s="246"/>
      <c r="S85" s="247"/>
      <c r="U85" s="7"/>
      <c r="V85" s="7"/>
      <c r="W85" s="7"/>
      <c r="X85" s="7"/>
      <c r="Y85" s="7"/>
      <c r="Z85" s="7"/>
      <c r="AA85" s="7"/>
      <c r="AB85" s="7"/>
      <c r="AC85" s="7"/>
    </row>
    <row r="86" spans="1:30" s="6" customFormat="1" ht="15.75" thickBot="1" x14ac:dyDescent="0.3">
      <c r="A86" s="236" t="s">
        <v>32</v>
      </c>
      <c r="B86" s="237"/>
      <c r="C86" s="11"/>
      <c r="D86" s="12">
        <v>1</v>
      </c>
      <c r="E86" s="13">
        <v>2</v>
      </c>
      <c r="F86" s="13">
        <v>3</v>
      </c>
      <c r="G86" s="13">
        <v>4</v>
      </c>
      <c r="H86" s="13">
        <v>5</v>
      </c>
      <c r="I86" s="13">
        <v>6</v>
      </c>
      <c r="J86" s="13">
        <v>7</v>
      </c>
      <c r="K86" s="13">
        <v>8</v>
      </c>
      <c r="L86" s="13">
        <v>9</v>
      </c>
      <c r="M86" s="13">
        <v>10</v>
      </c>
      <c r="N86" s="13">
        <v>11</v>
      </c>
      <c r="O86" s="13">
        <v>12</v>
      </c>
      <c r="P86" s="13">
        <v>13</v>
      </c>
      <c r="Q86" s="13">
        <v>14</v>
      </c>
      <c r="R86" s="13">
        <v>15</v>
      </c>
      <c r="S86" s="14">
        <v>16</v>
      </c>
      <c r="U86" s="7"/>
      <c r="V86" s="7"/>
      <c r="W86" s="7"/>
      <c r="X86" s="7"/>
      <c r="Y86" s="7"/>
      <c r="Z86" s="7"/>
      <c r="AA86" s="7"/>
      <c r="AB86" s="7"/>
      <c r="AC86" s="7"/>
    </row>
    <row r="87" spans="1:30" s="6" customFormat="1" ht="15.75" thickBot="1" x14ac:dyDescent="0.3">
      <c r="A87" s="238"/>
      <c r="B87" s="239"/>
      <c r="C87" s="15"/>
      <c r="D87" s="16"/>
      <c r="E87" s="16"/>
      <c r="F87" s="16"/>
      <c r="G87" s="16"/>
      <c r="H87" s="16"/>
      <c r="I87" s="16"/>
      <c r="J87" s="16"/>
      <c r="K87" s="16"/>
      <c r="L87" s="16"/>
      <c r="M87" s="16"/>
      <c r="N87" s="16"/>
      <c r="O87" s="16"/>
      <c r="P87" s="16"/>
      <c r="Q87" s="16"/>
      <c r="R87" s="16"/>
      <c r="S87" s="17"/>
      <c r="U87" s="7"/>
      <c r="V87" s="7"/>
      <c r="W87" s="7"/>
      <c r="X87" s="7"/>
      <c r="AA87" s="41" t="s">
        <v>14</v>
      </c>
      <c r="AB87" s="42"/>
      <c r="AC87" s="42"/>
      <c r="AD87" s="43"/>
    </row>
    <row r="88" spans="1:30" s="6" customFormat="1" ht="15.75" thickBot="1" x14ac:dyDescent="0.3">
      <c r="A88" s="240" t="s">
        <v>115</v>
      </c>
      <c r="B88" s="241"/>
      <c r="C88" s="18">
        <v>6.41</v>
      </c>
      <c r="D88" s="242" t="s">
        <v>33</v>
      </c>
      <c r="E88" s="243"/>
      <c r="F88" s="243"/>
      <c r="G88" s="243"/>
      <c r="H88" s="243"/>
      <c r="I88" s="243"/>
      <c r="J88" s="243"/>
      <c r="K88" s="243"/>
      <c r="L88" s="243"/>
      <c r="M88" s="243"/>
      <c r="N88" s="243"/>
      <c r="O88" s="243"/>
      <c r="P88" s="243"/>
      <c r="Q88" s="243"/>
      <c r="R88" s="243"/>
      <c r="S88" s="244"/>
      <c r="V88" s="231" t="s">
        <v>15</v>
      </c>
      <c r="W88" s="232"/>
      <c r="X88" s="232"/>
      <c r="Y88" s="233"/>
      <c r="AA88" s="44" t="s">
        <v>34</v>
      </c>
      <c r="AB88" s="45"/>
      <c r="AC88" s="46"/>
      <c r="AD88" s="47"/>
    </row>
    <row r="89" spans="1:30" s="6" customFormat="1" ht="15.75" thickBot="1" x14ac:dyDescent="0.3">
      <c r="A89" s="19"/>
      <c r="B89" s="20"/>
      <c r="C89" s="21"/>
      <c r="D89" s="22">
        <v>6</v>
      </c>
      <c r="E89" s="23">
        <v>5.5</v>
      </c>
      <c r="F89" s="23">
        <v>5</v>
      </c>
      <c r="G89" s="23">
        <v>4.5</v>
      </c>
      <c r="H89" s="23">
        <v>4</v>
      </c>
      <c r="I89" s="23">
        <v>3.5</v>
      </c>
      <c r="J89" s="23">
        <v>3</v>
      </c>
      <c r="K89" s="23">
        <v>2.5</v>
      </c>
      <c r="L89" s="23" t="s">
        <v>116</v>
      </c>
      <c r="M89" s="23" t="s">
        <v>116</v>
      </c>
      <c r="N89" s="23" t="s">
        <v>116</v>
      </c>
      <c r="O89" s="23" t="s">
        <v>116</v>
      </c>
      <c r="P89" s="23" t="s">
        <v>116</v>
      </c>
      <c r="Q89" s="23" t="s">
        <v>116</v>
      </c>
      <c r="R89" s="23" t="s">
        <v>116</v>
      </c>
      <c r="S89" s="24" t="s">
        <v>116</v>
      </c>
      <c r="U89" s="48" t="s">
        <v>13</v>
      </c>
      <c r="V89" s="49" t="s">
        <v>18</v>
      </c>
      <c r="W89" s="50" t="s">
        <v>19</v>
      </c>
      <c r="X89" s="51" t="s">
        <v>20</v>
      </c>
      <c r="Y89" s="52" t="s">
        <v>21</v>
      </c>
      <c r="Z89" s="7"/>
      <c r="AA89" s="53">
        <v>3.6</v>
      </c>
      <c r="AB89" s="54" t="s">
        <v>17</v>
      </c>
      <c r="AC89" s="7"/>
    </row>
    <row r="90" spans="1:30" s="6" customFormat="1" ht="15" customHeight="1" x14ac:dyDescent="0.25">
      <c r="A90" s="25">
        <v>1</v>
      </c>
      <c r="B90" s="228" t="s">
        <v>35</v>
      </c>
      <c r="C90" s="21">
        <v>2</v>
      </c>
      <c r="D90" s="26">
        <v>0</v>
      </c>
      <c r="E90" s="26">
        <v>0</v>
      </c>
      <c r="F90" s="26">
        <v>0</v>
      </c>
      <c r="G90" s="26">
        <v>0</v>
      </c>
      <c r="H90" s="26">
        <v>0</v>
      </c>
      <c r="I90" s="26">
        <v>0</v>
      </c>
      <c r="J90" s="26">
        <v>0</v>
      </c>
      <c r="K90" s="26">
        <v>0</v>
      </c>
      <c r="L90" s="26" t="s">
        <v>116</v>
      </c>
      <c r="M90" s="26" t="s">
        <v>116</v>
      </c>
      <c r="N90" s="26" t="s">
        <v>116</v>
      </c>
      <c r="O90" s="26" t="s">
        <v>116</v>
      </c>
      <c r="P90" s="26" t="s">
        <v>116</v>
      </c>
      <c r="Q90" s="26" t="s">
        <v>116</v>
      </c>
      <c r="R90" s="26" t="s">
        <v>116</v>
      </c>
      <c r="S90" s="27" t="s">
        <v>116</v>
      </c>
      <c r="U90" s="55">
        <f>C90</f>
        <v>2</v>
      </c>
      <c r="V90" s="56">
        <f t="array" ref="V90:Y90">LINEST(D90:K90,$D$89:$K$89^{1;2;3},TRUE,FALSE)</f>
        <v>0</v>
      </c>
      <c r="W90" s="57">
        <v>0</v>
      </c>
      <c r="X90" s="57">
        <v>0</v>
      </c>
      <c r="Y90" s="58">
        <v>0</v>
      </c>
      <c r="Z90" s="7"/>
      <c r="AA90" s="59">
        <f t="shared" ref="AA90:AA105" si="26">(V90*POWER($AA$89,3))+(W90*POWER($AA$89,2))+(X90*$AA$89)+Y90</f>
        <v>0</v>
      </c>
      <c r="AB90" s="7"/>
      <c r="AC90" s="7"/>
    </row>
    <row r="91" spans="1:30" s="6" customFormat="1" x14ac:dyDescent="0.25">
      <c r="A91" s="28">
        <v>2</v>
      </c>
      <c r="B91" s="229"/>
      <c r="C91" s="29">
        <v>1</v>
      </c>
      <c r="D91" s="30">
        <v>0</v>
      </c>
      <c r="E91" s="30">
        <v>0</v>
      </c>
      <c r="F91" s="30">
        <v>0</v>
      </c>
      <c r="G91" s="30">
        <v>0</v>
      </c>
      <c r="H91" s="30">
        <v>0</v>
      </c>
      <c r="I91" s="30">
        <v>0</v>
      </c>
      <c r="J91" s="30">
        <v>0</v>
      </c>
      <c r="K91" s="30">
        <v>0</v>
      </c>
      <c r="L91" s="30" t="s">
        <v>116</v>
      </c>
      <c r="M91" s="30" t="s">
        <v>116</v>
      </c>
      <c r="N91" s="30" t="s">
        <v>116</v>
      </c>
      <c r="O91" s="30" t="s">
        <v>116</v>
      </c>
      <c r="P91" s="30" t="s">
        <v>116</v>
      </c>
      <c r="Q91" s="30" t="s">
        <v>116</v>
      </c>
      <c r="R91" s="30" t="s">
        <v>116</v>
      </c>
      <c r="S91" s="15" t="s">
        <v>116</v>
      </c>
      <c r="U91" s="55">
        <f t="shared" ref="U91:U105" si="27">C91</f>
        <v>1</v>
      </c>
      <c r="V91" s="60">
        <f t="array" ref="V91:Y91">LINEST(D91:K91,$D$89:$K$89^{1;2;3},TRUE,FALSE)</f>
        <v>0</v>
      </c>
      <c r="W91" s="61">
        <v>0</v>
      </c>
      <c r="X91" s="61">
        <v>0</v>
      </c>
      <c r="Y91" s="62">
        <v>0</v>
      </c>
      <c r="Z91" s="7"/>
      <c r="AA91" s="59">
        <f t="shared" si="26"/>
        <v>0</v>
      </c>
      <c r="AB91" s="7"/>
      <c r="AC91" s="7"/>
    </row>
    <row r="92" spans="1:30" s="6" customFormat="1" x14ac:dyDescent="0.25">
      <c r="A92" s="28">
        <v>3</v>
      </c>
      <c r="B92" s="229"/>
      <c r="C92" s="29">
        <v>0.93</v>
      </c>
      <c r="D92" s="30">
        <v>0</v>
      </c>
      <c r="E92" s="30">
        <v>0</v>
      </c>
      <c r="F92" s="30">
        <v>0</v>
      </c>
      <c r="G92" s="30">
        <v>0</v>
      </c>
      <c r="H92" s="30">
        <v>0</v>
      </c>
      <c r="I92" s="30">
        <v>0</v>
      </c>
      <c r="J92" s="30">
        <v>0</v>
      </c>
      <c r="K92" s="30">
        <v>0</v>
      </c>
      <c r="L92" s="30" t="s">
        <v>116</v>
      </c>
      <c r="M92" s="30" t="s">
        <v>116</v>
      </c>
      <c r="N92" s="30" t="s">
        <v>116</v>
      </c>
      <c r="O92" s="30" t="s">
        <v>116</v>
      </c>
      <c r="P92" s="30" t="s">
        <v>116</v>
      </c>
      <c r="Q92" s="30" t="s">
        <v>116</v>
      </c>
      <c r="R92" s="30" t="s">
        <v>116</v>
      </c>
      <c r="S92" s="15" t="s">
        <v>116</v>
      </c>
      <c r="U92" s="55">
        <f t="shared" si="27"/>
        <v>0.93</v>
      </c>
      <c r="V92" s="60">
        <f t="array" ref="V92:Y92">LINEST(D92:K92,$D$89:$K$89^{1;2;3},TRUE,FALSE)</f>
        <v>0</v>
      </c>
      <c r="W92" s="61">
        <v>0</v>
      </c>
      <c r="X92" s="61">
        <v>0</v>
      </c>
      <c r="Y92" s="62">
        <v>0</v>
      </c>
      <c r="Z92" s="7"/>
      <c r="AA92" s="59">
        <f t="shared" si="26"/>
        <v>0</v>
      </c>
      <c r="AB92" s="7"/>
      <c r="AC92" s="7"/>
    </row>
    <row r="93" spans="1:30" s="6" customFormat="1" x14ac:dyDescent="0.25">
      <c r="A93" s="28">
        <v>4</v>
      </c>
      <c r="B93" s="229"/>
      <c r="C93" s="29">
        <v>0.86</v>
      </c>
      <c r="D93" s="30">
        <v>0</v>
      </c>
      <c r="E93" s="30">
        <v>0</v>
      </c>
      <c r="F93" s="30">
        <v>0</v>
      </c>
      <c r="G93" s="30">
        <v>0</v>
      </c>
      <c r="H93" s="30">
        <v>0</v>
      </c>
      <c r="I93" s="30">
        <v>0</v>
      </c>
      <c r="J93" s="30">
        <v>0</v>
      </c>
      <c r="K93" s="30">
        <v>0</v>
      </c>
      <c r="L93" s="30" t="s">
        <v>116</v>
      </c>
      <c r="M93" s="30" t="s">
        <v>116</v>
      </c>
      <c r="N93" s="30" t="s">
        <v>116</v>
      </c>
      <c r="O93" s="30" t="s">
        <v>116</v>
      </c>
      <c r="P93" s="30" t="s">
        <v>116</v>
      </c>
      <c r="Q93" s="30" t="s">
        <v>116</v>
      </c>
      <c r="R93" s="30" t="s">
        <v>116</v>
      </c>
      <c r="S93" s="15" t="s">
        <v>116</v>
      </c>
      <c r="U93" s="55">
        <f t="shared" si="27"/>
        <v>0.86</v>
      </c>
      <c r="V93" s="60">
        <f t="array" ref="V93:Y93">LINEST(D93:K93,$D$89:$K$89^{1;2;3},TRUE,FALSE)</f>
        <v>0</v>
      </c>
      <c r="W93" s="61">
        <v>0</v>
      </c>
      <c r="X93" s="61">
        <v>0</v>
      </c>
      <c r="Y93" s="62">
        <v>0</v>
      </c>
      <c r="Z93" s="7"/>
      <c r="AA93" s="59">
        <f t="shared" si="26"/>
        <v>0</v>
      </c>
      <c r="AB93" s="7"/>
      <c r="AC93" s="7"/>
    </row>
    <row r="94" spans="1:30" s="6" customFormat="1" x14ac:dyDescent="0.25">
      <c r="A94" s="28">
        <v>5</v>
      </c>
      <c r="B94" s="229"/>
      <c r="C94" s="29">
        <v>0.79</v>
      </c>
      <c r="D94" s="30">
        <v>0</v>
      </c>
      <c r="E94" s="30">
        <v>0</v>
      </c>
      <c r="F94" s="30">
        <v>0</v>
      </c>
      <c r="G94" s="30">
        <v>0</v>
      </c>
      <c r="H94" s="30">
        <v>0</v>
      </c>
      <c r="I94" s="30">
        <v>0</v>
      </c>
      <c r="J94" s="30">
        <v>0</v>
      </c>
      <c r="K94" s="30">
        <v>0</v>
      </c>
      <c r="L94" s="30" t="s">
        <v>116</v>
      </c>
      <c r="M94" s="30" t="s">
        <v>116</v>
      </c>
      <c r="N94" s="30" t="s">
        <v>116</v>
      </c>
      <c r="O94" s="30" t="s">
        <v>116</v>
      </c>
      <c r="P94" s="30" t="s">
        <v>116</v>
      </c>
      <c r="Q94" s="30" t="s">
        <v>116</v>
      </c>
      <c r="R94" s="30" t="s">
        <v>116</v>
      </c>
      <c r="S94" s="15" t="s">
        <v>116</v>
      </c>
      <c r="U94" s="55">
        <f t="shared" si="27"/>
        <v>0.79</v>
      </c>
      <c r="V94" s="60">
        <f t="array" ref="V94:Y94">LINEST(D94:K94,$D$89:$K$89^{1;2;3},TRUE,FALSE)</f>
        <v>0</v>
      </c>
      <c r="W94" s="61">
        <v>0</v>
      </c>
      <c r="X94" s="61">
        <v>0</v>
      </c>
      <c r="Y94" s="62">
        <v>0</v>
      </c>
      <c r="Z94" s="7"/>
      <c r="AA94" s="59">
        <f t="shared" si="26"/>
        <v>0</v>
      </c>
      <c r="AB94" s="7"/>
      <c r="AC94" s="7"/>
    </row>
    <row r="95" spans="1:30" s="6" customFormat="1" x14ac:dyDescent="0.25">
      <c r="A95" s="28">
        <v>6</v>
      </c>
      <c r="B95" s="229"/>
      <c r="C95" s="29">
        <v>0.72</v>
      </c>
      <c r="D95" s="30">
        <v>0</v>
      </c>
      <c r="E95" s="30">
        <v>0</v>
      </c>
      <c r="F95" s="30">
        <v>0</v>
      </c>
      <c r="G95" s="30">
        <v>0</v>
      </c>
      <c r="H95" s="30">
        <v>0</v>
      </c>
      <c r="I95" s="30">
        <v>0</v>
      </c>
      <c r="J95" s="30">
        <v>0</v>
      </c>
      <c r="K95" s="30">
        <v>0</v>
      </c>
      <c r="L95" s="30" t="s">
        <v>116</v>
      </c>
      <c r="M95" s="30" t="s">
        <v>116</v>
      </c>
      <c r="N95" s="30" t="s">
        <v>116</v>
      </c>
      <c r="O95" s="30" t="s">
        <v>116</v>
      </c>
      <c r="P95" s="30" t="s">
        <v>116</v>
      </c>
      <c r="Q95" s="30" t="s">
        <v>116</v>
      </c>
      <c r="R95" s="30" t="s">
        <v>116</v>
      </c>
      <c r="S95" s="15" t="s">
        <v>116</v>
      </c>
      <c r="U95" s="55">
        <f t="shared" si="27"/>
        <v>0.72</v>
      </c>
      <c r="V95" s="60">
        <f t="array" ref="V95:Y95">LINEST(D95:K95,$D$89:$K$89^{1;2;3},TRUE,FALSE)</f>
        <v>0</v>
      </c>
      <c r="W95" s="61">
        <v>0</v>
      </c>
      <c r="X95" s="61">
        <v>0</v>
      </c>
      <c r="Y95" s="62">
        <v>0</v>
      </c>
      <c r="Z95" s="7"/>
      <c r="AA95" s="59">
        <f t="shared" si="26"/>
        <v>0</v>
      </c>
      <c r="AB95" s="7"/>
      <c r="AC95" s="7"/>
    </row>
    <row r="96" spans="1:30" s="6" customFormat="1" x14ac:dyDescent="0.25">
      <c r="A96" s="28">
        <v>7</v>
      </c>
      <c r="B96" s="229"/>
      <c r="C96" s="29">
        <v>0.65</v>
      </c>
      <c r="D96" s="30">
        <v>0</v>
      </c>
      <c r="E96" s="30">
        <v>0</v>
      </c>
      <c r="F96" s="30">
        <v>0</v>
      </c>
      <c r="G96" s="30">
        <v>0</v>
      </c>
      <c r="H96" s="30">
        <v>0</v>
      </c>
      <c r="I96" s="30">
        <v>0</v>
      </c>
      <c r="J96" s="30">
        <v>0</v>
      </c>
      <c r="K96" s="30">
        <v>0</v>
      </c>
      <c r="L96" s="30" t="s">
        <v>116</v>
      </c>
      <c r="M96" s="30" t="s">
        <v>116</v>
      </c>
      <c r="N96" s="30" t="s">
        <v>116</v>
      </c>
      <c r="O96" s="30" t="s">
        <v>116</v>
      </c>
      <c r="P96" s="30" t="s">
        <v>116</v>
      </c>
      <c r="Q96" s="30" t="s">
        <v>116</v>
      </c>
      <c r="R96" s="30" t="s">
        <v>116</v>
      </c>
      <c r="S96" s="15" t="s">
        <v>116</v>
      </c>
      <c r="U96" s="55">
        <f t="shared" si="27"/>
        <v>0.65</v>
      </c>
      <c r="V96" s="60">
        <f t="array" ref="V96:Y96">LINEST(D96:K96,$D$89:$K$89^{1;2;3},TRUE,FALSE)</f>
        <v>0</v>
      </c>
      <c r="W96" s="61">
        <v>0</v>
      </c>
      <c r="X96" s="61">
        <v>0</v>
      </c>
      <c r="Y96" s="62">
        <v>0</v>
      </c>
      <c r="Z96" s="7"/>
      <c r="AA96" s="59">
        <f t="shared" si="26"/>
        <v>0</v>
      </c>
      <c r="AB96" s="7"/>
      <c r="AC96" s="7"/>
    </row>
    <row r="97" spans="1:30" s="6" customFormat="1" x14ac:dyDescent="0.25">
      <c r="A97" s="28">
        <v>8</v>
      </c>
      <c r="B97" s="229"/>
      <c r="C97" s="29">
        <v>0.57999999999999996</v>
      </c>
      <c r="D97" s="30">
        <v>0</v>
      </c>
      <c r="E97" s="30">
        <v>0</v>
      </c>
      <c r="F97" s="30">
        <v>0</v>
      </c>
      <c r="G97" s="30">
        <v>0</v>
      </c>
      <c r="H97" s="30">
        <v>0</v>
      </c>
      <c r="I97" s="30">
        <v>0</v>
      </c>
      <c r="J97" s="30">
        <v>0</v>
      </c>
      <c r="K97" s="30">
        <v>0</v>
      </c>
      <c r="L97" s="30" t="s">
        <v>116</v>
      </c>
      <c r="M97" s="30" t="s">
        <v>116</v>
      </c>
      <c r="N97" s="30" t="s">
        <v>116</v>
      </c>
      <c r="O97" s="30" t="s">
        <v>116</v>
      </c>
      <c r="P97" s="30" t="s">
        <v>116</v>
      </c>
      <c r="Q97" s="30" t="s">
        <v>116</v>
      </c>
      <c r="R97" s="30" t="s">
        <v>116</v>
      </c>
      <c r="S97" s="15" t="s">
        <v>116</v>
      </c>
      <c r="U97" s="55">
        <f t="shared" si="27"/>
        <v>0.57999999999999996</v>
      </c>
      <c r="V97" s="60">
        <f t="array" ref="V97:Y97">LINEST(D97:K97,$D$89:$K$89^{1;2;3},TRUE,FALSE)</f>
        <v>0</v>
      </c>
      <c r="W97" s="61">
        <v>0</v>
      </c>
      <c r="X97" s="61">
        <v>0</v>
      </c>
      <c r="Y97" s="62">
        <v>0</v>
      </c>
      <c r="Z97" s="7"/>
      <c r="AA97" s="59">
        <f t="shared" si="26"/>
        <v>0</v>
      </c>
      <c r="AB97" s="7"/>
      <c r="AC97" s="7"/>
    </row>
    <row r="98" spans="1:30" s="6" customFormat="1" x14ac:dyDescent="0.25">
      <c r="A98" s="28">
        <v>9</v>
      </c>
      <c r="B98" s="229"/>
      <c r="C98" s="29">
        <v>0.51</v>
      </c>
      <c r="D98" s="30">
        <v>0</v>
      </c>
      <c r="E98" s="30">
        <v>0</v>
      </c>
      <c r="F98" s="30">
        <v>0</v>
      </c>
      <c r="G98" s="30">
        <v>0</v>
      </c>
      <c r="H98" s="30">
        <v>0</v>
      </c>
      <c r="I98" s="30">
        <v>0</v>
      </c>
      <c r="J98" s="30">
        <v>0</v>
      </c>
      <c r="K98" s="30">
        <v>0</v>
      </c>
      <c r="L98" s="30" t="s">
        <v>116</v>
      </c>
      <c r="M98" s="30" t="s">
        <v>116</v>
      </c>
      <c r="N98" s="30" t="s">
        <v>116</v>
      </c>
      <c r="O98" s="30" t="s">
        <v>116</v>
      </c>
      <c r="P98" s="30" t="s">
        <v>116</v>
      </c>
      <c r="Q98" s="30" t="s">
        <v>116</v>
      </c>
      <c r="R98" s="30" t="s">
        <v>116</v>
      </c>
      <c r="S98" s="15" t="s">
        <v>116</v>
      </c>
      <c r="U98" s="55">
        <f t="shared" si="27"/>
        <v>0.51</v>
      </c>
      <c r="V98" s="60">
        <f t="array" ref="V98:Y98">LINEST(D98:K98,$D$89:$K$89^{1;2;3},TRUE,FALSE)</f>
        <v>0</v>
      </c>
      <c r="W98" s="61">
        <v>0</v>
      </c>
      <c r="X98" s="61">
        <v>0</v>
      </c>
      <c r="Y98" s="62">
        <v>0</v>
      </c>
      <c r="Z98" s="7"/>
      <c r="AA98" s="59">
        <f t="shared" si="26"/>
        <v>0</v>
      </c>
      <c r="AB98" s="7"/>
      <c r="AC98" s="7"/>
    </row>
    <row r="99" spans="1:30" s="6" customFormat="1" x14ac:dyDescent="0.25">
      <c r="A99" s="28">
        <v>10</v>
      </c>
      <c r="B99" s="229"/>
      <c r="C99" s="29">
        <v>0.44</v>
      </c>
      <c r="D99" s="30">
        <v>0</v>
      </c>
      <c r="E99" s="30">
        <v>0</v>
      </c>
      <c r="F99" s="30">
        <v>0</v>
      </c>
      <c r="G99" s="30">
        <v>0</v>
      </c>
      <c r="H99" s="30">
        <v>0</v>
      </c>
      <c r="I99" s="30">
        <v>0</v>
      </c>
      <c r="J99" s="30">
        <v>0</v>
      </c>
      <c r="K99" s="30">
        <v>0</v>
      </c>
      <c r="L99" s="30" t="s">
        <v>116</v>
      </c>
      <c r="M99" s="30" t="s">
        <v>116</v>
      </c>
      <c r="N99" s="30" t="s">
        <v>116</v>
      </c>
      <c r="O99" s="30" t="s">
        <v>116</v>
      </c>
      <c r="P99" s="30" t="s">
        <v>116</v>
      </c>
      <c r="Q99" s="30" t="s">
        <v>116</v>
      </c>
      <c r="R99" s="30" t="s">
        <v>116</v>
      </c>
      <c r="S99" s="15" t="s">
        <v>116</v>
      </c>
      <c r="U99" s="55">
        <f t="shared" si="27"/>
        <v>0.44</v>
      </c>
      <c r="V99" s="60">
        <f t="array" ref="V99:Y99">LINEST(D99:K99,$D$89:$K$89^{1;2;3},TRUE,FALSE)</f>
        <v>0</v>
      </c>
      <c r="W99" s="61">
        <v>0</v>
      </c>
      <c r="X99" s="61">
        <v>0</v>
      </c>
      <c r="Y99" s="62">
        <v>0</v>
      </c>
      <c r="Z99" s="7"/>
      <c r="AA99" s="59">
        <f t="shared" si="26"/>
        <v>0</v>
      </c>
      <c r="AB99" s="7"/>
      <c r="AC99" s="7"/>
    </row>
    <row r="100" spans="1:30" s="6" customFormat="1" x14ac:dyDescent="0.25">
      <c r="A100" s="28">
        <v>11</v>
      </c>
      <c r="B100" s="229"/>
      <c r="C100" s="29">
        <v>0.37</v>
      </c>
      <c r="D100" s="30">
        <v>0</v>
      </c>
      <c r="E100" s="30">
        <v>0</v>
      </c>
      <c r="F100" s="30">
        <v>0</v>
      </c>
      <c r="G100" s="30">
        <v>0</v>
      </c>
      <c r="H100" s="30">
        <v>0</v>
      </c>
      <c r="I100" s="30">
        <v>0</v>
      </c>
      <c r="J100" s="30">
        <v>0</v>
      </c>
      <c r="K100" s="30">
        <v>0</v>
      </c>
      <c r="L100" s="30" t="s">
        <v>116</v>
      </c>
      <c r="M100" s="30" t="s">
        <v>116</v>
      </c>
      <c r="N100" s="30" t="s">
        <v>116</v>
      </c>
      <c r="O100" s="30" t="s">
        <v>116</v>
      </c>
      <c r="P100" s="30" t="s">
        <v>116</v>
      </c>
      <c r="Q100" s="30" t="s">
        <v>116</v>
      </c>
      <c r="R100" s="30" t="s">
        <v>116</v>
      </c>
      <c r="S100" s="15" t="s">
        <v>116</v>
      </c>
      <c r="U100" s="55">
        <f t="shared" si="27"/>
        <v>0.37</v>
      </c>
      <c r="V100" s="60">
        <f t="array" ref="V100:Y100">LINEST(D100:K100,$D$89:$K$89^{1;2;3},TRUE,FALSE)</f>
        <v>0</v>
      </c>
      <c r="W100" s="61">
        <v>0</v>
      </c>
      <c r="X100" s="61">
        <v>0</v>
      </c>
      <c r="Y100" s="62">
        <v>0</v>
      </c>
      <c r="Z100" s="7"/>
      <c r="AA100" s="59">
        <f t="shared" si="26"/>
        <v>0</v>
      </c>
      <c r="AB100" s="7"/>
      <c r="AC100" s="7"/>
    </row>
    <row r="101" spans="1:30" s="6" customFormat="1" x14ac:dyDescent="0.25">
      <c r="A101" s="28">
        <v>12</v>
      </c>
      <c r="B101" s="229"/>
      <c r="C101" s="29">
        <v>0.3</v>
      </c>
      <c r="D101" s="30">
        <v>0</v>
      </c>
      <c r="E101" s="30">
        <v>0</v>
      </c>
      <c r="F101" s="30">
        <v>0</v>
      </c>
      <c r="G101" s="30">
        <v>0</v>
      </c>
      <c r="H101" s="30">
        <v>0</v>
      </c>
      <c r="I101" s="30">
        <v>0</v>
      </c>
      <c r="J101" s="30">
        <v>0</v>
      </c>
      <c r="K101" s="30">
        <v>0</v>
      </c>
      <c r="L101" s="30" t="s">
        <v>116</v>
      </c>
      <c r="M101" s="30" t="s">
        <v>116</v>
      </c>
      <c r="N101" s="30" t="s">
        <v>116</v>
      </c>
      <c r="O101" s="30" t="s">
        <v>116</v>
      </c>
      <c r="P101" s="30" t="s">
        <v>116</v>
      </c>
      <c r="Q101" s="30" t="s">
        <v>116</v>
      </c>
      <c r="R101" s="30" t="s">
        <v>116</v>
      </c>
      <c r="S101" s="15" t="s">
        <v>116</v>
      </c>
      <c r="U101" s="55">
        <f t="shared" si="27"/>
        <v>0.3</v>
      </c>
      <c r="V101" s="60">
        <f t="array" ref="V101:Y101">LINEST(D101:K101,$D$89:$K$89^{1;2;3},TRUE,FALSE)</f>
        <v>0</v>
      </c>
      <c r="W101" s="61">
        <v>0</v>
      </c>
      <c r="X101" s="61">
        <v>0</v>
      </c>
      <c r="Y101" s="62">
        <v>0</v>
      </c>
      <c r="Z101" s="7"/>
      <c r="AA101" s="59">
        <f t="shared" si="26"/>
        <v>0</v>
      </c>
      <c r="AB101" s="7"/>
      <c r="AC101" s="7"/>
    </row>
    <row r="102" spans="1:30" s="6" customFormat="1" x14ac:dyDescent="0.25">
      <c r="A102" s="28">
        <v>13</v>
      </c>
      <c r="B102" s="229"/>
      <c r="C102" s="29">
        <v>0.23</v>
      </c>
      <c r="D102" s="30">
        <v>0</v>
      </c>
      <c r="E102" s="30">
        <v>0</v>
      </c>
      <c r="F102" s="30">
        <v>0</v>
      </c>
      <c r="G102" s="30">
        <v>0</v>
      </c>
      <c r="H102" s="30">
        <v>0</v>
      </c>
      <c r="I102" s="30">
        <v>2E-3</v>
      </c>
      <c r="J102" s="30">
        <v>1E-3</v>
      </c>
      <c r="K102" s="30">
        <v>0</v>
      </c>
      <c r="L102" s="30" t="s">
        <v>116</v>
      </c>
      <c r="M102" s="30" t="s">
        <v>116</v>
      </c>
      <c r="N102" s="30" t="s">
        <v>116</v>
      </c>
      <c r="O102" s="30" t="s">
        <v>116</v>
      </c>
      <c r="P102" s="30" t="s">
        <v>116</v>
      </c>
      <c r="Q102" s="30" t="s">
        <v>116</v>
      </c>
      <c r="R102" s="30" t="s">
        <v>116</v>
      </c>
      <c r="S102" s="15" t="s">
        <v>116</v>
      </c>
      <c r="U102" s="55">
        <f t="shared" si="27"/>
        <v>0.23</v>
      </c>
      <c r="V102" s="60">
        <f t="array" ref="V102:Y102">LINEST(D102:K102,$D$89:$K$89^{1;2;3},TRUE,FALSE)</f>
        <v>3.8383838383838578E-4</v>
      </c>
      <c r="W102" s="61">
        <v>-5.0129870129870385E-3</v>
      </c>
      <c r="X102" s="61">
        <v>2.0661616161616263E-2</v>
      </c>
      <c r="Y102" s="62">
        <v>-2.6199134199134319E-2</v>
      </c>
      <c r="Z102" s="7"/>
      <c r="AA102" s="59">
        <f t="shared" si="26"/>
        <v>1.1227359307359394E-3</v>
      </c>
      <c r="AB102" s="7"/>
      <c r="AC102" s="7"/>
    </row>
    <row r="103" spans="1:30" s="6" customFormat="1" x14ac:dyDescent="0.25">
      <c r="A103" s="28">
        <v>14</v>
      </c>
      <c r="B103" s="229"/>
      <c r="C103" s="29">
        <v>0.16</v>
      </c>
      <c r="D103" s="30">
        <v>0</v>
      </c>
      <c r="E103" s="30">
        <v>0</v>
      </c>
      <c r="F103" s="30">
        <v>0</v>
      </c>
      <c r="G103" s="30">
        <v>4.0000000000000001E-3</v>
      </c>
      <c r="H103" s="30">
        <v>0</v>
      </c>
      <c r="I103" s="30">
        <v>2.3E-2</v>
      </c>
      <c r="J103" s="30">
        <v>0.02</v>
      </c>
      <c r="K103" s="30">
        <v>6.0000000000000001E-3</v>
      </c>
      <c r="L103" s="30" t="s">
        <v>116</v>
      </c>
      <c r="M103" s="30" t="s">
        <v>116</v>
      </c>
      <c r="N103" s="30" t="s">
        <v>116</v>
      </c>
      <c r="O103" s="30" t="s">
        <v>116</v>
      </c>
      <c r="P103" s="30" t="s">
        <v>116</v>
      </c>
      <c r="Q103" s="30" t="s">
        <v>116</v>
      </c>
      <c r="R103" s="30" t="s">
        <v>116</v>
      </c>
      <c r="S103" s="15" t="s">
        <v>116</v>
      </c>
      <c r="U103" s="55">
        <f t="shared" si="27"/>
        <v>0.16</v>
      </c>
      <c r="V103" s="60">
        <f t="array" ref="V103:Y103">LINEST(D103:K103,$D$89:$K$89^{1;2;3},TRUE,FALSE)</f>
        <v>4.1818181818182049E-3</v>
      </c>
      <c r="W103" s="61">
        <v>-5.3961038961039258E-2</v>
      </c>
      <c r="X103" s="61">
        <v>0.21746753246753364</v>
      </c>
      <c r="Y103" s="62">
        <v>-0.26311688311688458</v>
      </c>
      <c r="Z103" s="7"/>
      <c r="AA103" s="59">
        <f t="shared" si="26"/>
        <v>1.5538077922078009E-2</v>
      </c>
      <c r="AB103" s="7"/>
      <c r="AC103" s="7"/>
    </row>
    <row r="104" spans="1:30" s="6" customFormat="1" x14ac:dyDescent="0.25">
      <c r="A104" s="28">
        <v>15</v>
      </c>
      <c r="B104" s="229"/>
      <c r="C104" s="29">
        <v>0.09</v>
      </c>
      <c r="D104" s="30">
        <v>1.4999999999999999E-2</v>
      </c>
      <c r="E104" s="30">
        <v>0</v>
      </c>
      <c r="F104" s="30">
        <v>2E-3</v>
      </c>
      <c r="G104" s="30">
        <v>2.5999999999999999E-2</v>
      </c>
      <c r="H104" s="30">
        <v>1.9E-2</v>
      </c>
      <c r="I104" s="30">
        <v>4.5999999999999999E-2</v>
      </c>
      <c r="J104" s="30">
        <v>4.2000000000000003E-2</v>
      </c>
      <c r="K104" s="30">
        <v>2.5000000000000001E-2</v>
      </c>
      <c r="L104" s="30" t="s">
        <v>116</v>
      </c>
      <c r="M104" s="30" t="s">
        <v>116</v>
      </c>
      <c r="N104" s="30" t="s">
        <v>116</v>
      </c>
      <c r="O104" s="30" t="s">
        <v>116</v>
      </c>
      <c r="P104" s="30" t="s">
        <v>116</v>
      </c>
      <c r="Q104" s="30" t="s">
        <v>116</v>
      </c>
      <c r="R104" s="30" t="s">
        <v>116</v>
      </c>
      <c r="S104" s="15" t="s">
        <v>116</v>
      </c>
      <c r="U104" s="55">
        <f t="shared" si="27"/>
        <v>0.09</v>
      </c>
      <c r="V104" s="60">
        <f t="array" ref="V104:Y104">LINEST(D104:K104,$D$89:$K$89^{1;2;3},TRUE,FALSE)</f>
        <v>8.626262626262626E-3</v>
      </c>
      <c r="W104" s="61">
        <v>-0.11110389610389608</v>
      </c>
      <c r="X104" s="61">
        <v>0.44735642135642117</v>
      </c>
      <c r="Y104" s="62">
        <v>-0.53330735930735906</v>
      </c>
      <c r="Z104" s="7"/>
      <c r="AA104" s="59">
        <f t="shared" si="26"/>
        <v>3.9736173160172972E-2</v>
      </c>
      <c r="AB104" s="7"/>
      <c r="AC104" s="7"/>
    </row>
    <row r="105" spans="1:30" s="6" customFormat="1" ht="15.75" thickBot="1" x14ac:dyDescent="0.3">
      <c r="A105" s="32">
        <v>16</v>
      </c>
      <c r="B105" s="230"/>
      <c r="C105" s="33">
        <v>0.02</v>
      </c>
      <c r="D105" s="34">
        <v>0.03</v>
      </c>
      <c r="E105" s="35">
        <v>0</v>
      </c>
      <c r="F105" s="35">
        <v>4.0000000000000001E-3</v>
      </c>
      <c r="G105" s="35">
        <v>4.8000000000000001E-2</v>
      </c>
      <c r="H105" s="35">
        <v>3.7999999999999999E-2</v>
      </c>
      <c r="I105" s="35">
        <v>6.9000000000000006E-2</v>
      </c>
      <c r="J105" s="35">
        <v>6.4000000000000001E-2</v>
      </c>
      <c r="K105" s="35">
        <v>4.3999999999999997E-2</v>
      </c>
      <c r="L105" s="35" t="s">
        <v>116</v>
      </c>
      <c r="M105" s="35" t="s">
        <v>116</v>
      </c>
      <c r="N105" s="35" t="s">
        <v>116</v>
      </c>
      <c r="O105" s="35" t="s">
        <v>116</v>
      </c>
      <c r="P105" s="35" t="s">
        <v>116</v>
      </c>
      <c r="Q105" s="35" t="s">
        <v>116</v>
      </c>
      <c r="R105" s="35" t="s">
        <v>116</v>
      </c>
      <c r="S105" s="18" t="s">
        <v>116</v>
      </c>
      <c r="U105" s="64">
        <f t="shared" si="27"/>
        <v>0.02</v>
      </c>
      <c r="V105" s="65">
        <f t="array" ref="V105:Y105">LINEST(D105:K105,$D$89:$K$89^{1;2;3},TRUE,FALSE)</f>
        <v>1.3070707070707044E-2</v>
      </c>
      <c r="W105" s="66">
        <v>-0.16824675324675289</v>
      </c>
      <c r="X105" s="66">
        <v>0.67724531024530865</v>
      </c>
      <c r="Y105" s="67">
        <v>-0.8034978354978326</v>
      </c>
      <c r="Z105" s="7"/>
      <c r="AA105" s="68">
        <f t="shared" si="26"/>
        <v>6.3934268398268879E-2</v>
      </c>
      <c r="AB105" s="7"/>
      <c r="AC105" s="7"/>
    </row>
    <row r="106" spans="1:30" s="6" customFormat="1" ht="15.75" thickBot="1" x14ac:dyDescent="0.3">
      <c r="A106" s="69"/>
      <c r="U106" s="7"/>
      <c r="V106" s="7"/>
      <c r="W106" s="7"/>
      <c r="X106" s="7"/>
      <c r="Y106" s="7"/>
      <c r="Z106" s="7"/>
      <c r="AA106" s="7"/>
      <c r="AB106" s="7"/>
      <c r="AC106" s="7"/>
    </row>
    <row r="107" spans="1:30" s="6" customFormat="1" ht="15.75" thickBot="1" x14ac:dyDescent="0.3">
      <c r="A107" s="8" t="s">
        <v>31</v>
      </c>
      <c r="B107" s="9"/>
      <c r="C107" s="10"/>
      <c r="D107" s="246" t="s">
        <v>13</v>
      </c>
      <c r="E107" s="246"/>
      <c r="F107" s="246"/>
      <c r="G107" s="246"/>
      <c r="H107" s="246"/>
      <c r="I107" s="246"/>
      <c r="J107" s="246"/>
      <c r="K107" s="246"/>
      <c r="L107" s="246"/>
      <c r="M107" s="246"/>
      <c r="N107" s="246"/>
      <c r="O107" s="246"/>
      <c r="P107" s="246"/>
      <c r="Q107" s="246"/>
      <c r="R107" s="246"/>
      <c r="S107" s="247"/>
      <c r="U107" s="7"/>
      <c r="V107" s="7"/>
      <c r="W107" s="7"/>
      <c r="X107" s="7"/>
      <c r="Y107" s="7"/>
      <c r="Z107" s="7"/>
      <c r="AA107" s="7"/>
      <c r="AB107" s="7"/>
      <c r="AC107" s="7"/>
    </row>
    <row r="108" spans="1:30" s="6" customFormat="1" ht="15.75" thickBot="1" x14ac:dyDescent="0.3">
      <c r="A108" s="236" t="s">
        <v>36</v>
      </c>
      <c r="B108" s="237"/>
      <c r="C108" s="11"/>
      <c r="D108" s="12">
        <v>1</v>
      </c>
      <c r="E108" s="13">
        <v>2</v>
      </c>
      <c r="F108" s="13">
        <v>3</v>
      </c>
      <c r="G108" s="13">
        <v>4</v>
      </c>
      <c r="H108" s="13">
        <v>5</v>
      </c>
      <c r="I108" s="13">
        <v>6</v>
      </c>
      <c r="J108" s="13">
        <v>7</v>
      </c>
      <c r="K108" s="13">
        <v>8</v>
      </c>
      <c r="L108" s="13">
        <v>9</v>
      </c>
      <c r="M108" s="13">
        <v>10</v>
      </c>
      <c r="N108" s="13">
        <v>11</v>
      </c>
      <c r="O108" s="13">
        <v>12</v>
      </c>
      <c r="P108" s="13">
        <v>13</v>
      </c>
      <c r="Q108" s="13">
        <v>14</v>
      </c>
      <c r="R108" s="13">
        <v>15</v>
      </c>
      <c r="S108" s="14">
        <v>16</v>
      </c>
      <c r="U108" s="7"/>
      <c r="V108" s="7"/>
      <c r="W108" s="7"/>
      <c r="X108" s="7"/>
      <c r="Y108" s="7"/>
      <c r="Z108" s="7"/>
      <c r="AA108" s="7"/>
      <c r="AB108" s="7"/>
      <c r="AC108" s="7"/>
    </row>
    <row r="109" spans="1:30" s="6" customFormat="1" ht="15.75" thickBot="1" x14ac:dyDescent="0.3">
      <c r="A109" s="238"/>
      <c r="B109" s="239"/>
      <c r="C109" s="15"/>
      <c r="D109" s="16"/>
      <c r="E109" s="16"/>
      <c r="F109" s="16"/>
      <c r="G109" s="16"/>
      <c r="H109" s="16"/>
      <c r="I109" s="16"/>
      <c r="J109" s="16"/>
      <c r="K109" s="16"/>
      <c r="L109" s="16"/>
      <c r="M109" s="16"/>
      <c r="N109" s="16"/>
      <c r="O109" s="16"/>
      <c r="P109" s="16"/>
      <c r="Q109" s="16"/>
      <c r="R109" s="16"/>
      <c r="S109" s="17"/>
      <c r="U109" s="7"/>
      <c r="V109" s="7"/>
      <c r="W109" s="7"/>
      <c r="X109" s="7"/>
      <c r="AA109" s="41" t="s">
        <v>14</v>
      </c>
      <c r="AB109" s="42"/>
      <c r="AC109" s="42"/>
      <c r="AD109" s="43"/>
    </row>
    <row r="110" spans="1:30" s="6" customFormat="1" ht="15.75" thickBot="1" x14ac:dyDescent="0.3">
      <c r="A110" s="240" t="str">
        <f>A88</f>
        <v xml:space="preserve">Inj Period (mS) : </v>
      </c>
      <c r="B110" s="241"/>
      <c r="C110" s="18">
        <f>C88</f>
        <v>6.41</v>
      </c>
      <c r="D110" s="242" t="s">
        <v>35</v>
      </c>
      <c r="E110" s="243"/>
      <c r="F110" s="243"/>
      <c r="G110" s="243"/>
      <c r="H110" s="243"/>
      <c r="I110" s="243"/>
      <c r="J110" s="243"/>
      <c r="K110" s="243"/>
      <c r="L110" s="243"/>
      <c r="M110" s="243"/>
      <c r="N110" s="243"/>
      <c r="O110" s="243"/>
      <c r="P110" s="243"/>
      <c r="Q110" s="243"/>
      <c r="R110" s="243"/>
      <c r="S110" s="244"/>
      <c r="V110" s="231" t="s">
        <v>15</v>
      </c>
      <c r="W110" s="232"/>
      <c r="X110" s="232"/>
      <c r="Y110" s="233"/>
      <c r="AA110" s="44" t="s">
        <v>37</v>
      </c>
      <c r="AB110" s="45"/>
      <c r="AC110" s="46"/>
      <c r="AD110" s="47"/>
    </row>
    <row r="111" spans="1:30" s="6" customFormat="1" ht="15.75" thickBot="1" x14ac:dyDescent="0.3">
      <c r="A111" s="19"/>
      <c r="B111" s="20"/>
      <c r="C111" s="21"/>
      <c r="D111" s="22">
        <f t="array" ref="D111:S111">TRANSPOSE(C90:C105)</f>
        <v>2</v>
      </c>
      <c r="E111" s="23">
        <v>1</v>
      </c>
      <c r="F111" s="23">
        <v>0.93</v>
      </c>
      <c r="G111" s="23">
        <v>0.86</v>
      </c>
      <c r="H111" s="23">
        <v>0.79</v>
      </c>
      <c r="I111" s="23">
        <v>0.72</v>
      </c>
      <c r="J111" s="23">
        <v>0.65</v>
      </c>
      <c r="K111" s="23">
        <v>0.57999999999999996</v>
      </c>
      <c r="L111" s="23">
        <v>0.51</v>
      </c>
      <c r="M111" s="23">
        <v>0.44</v>
      </c>
      <c r="N111" s="23">
        <v>0.37</v>
      </c>
      <c r="O111" s="23">
        <v>0.3</v>
      </c>
      <c r="P111" s="23">
        <v>0.23</v>
      </c>
      <c r="Q111" s="23">
        <v>0.16</v>
      </c>
      <c r="R111" s="23">
        <v>0.09</v>
      </c>
      <c r="S111" s="24">
        <v>0.02</v>
      </c>
      <c r="U111" s="48" t="s">
        <v>17</v>
      </c>
      <c r="V111" s="49" t="s">
        <v>18</v>
      </c>
      <c r="W111" s="50" t="s">
        <v>19</v>
      </c>
      <c r="X111" s="51" t="s">
        <v>20</v>
      </c>
      <c r="Y111" s="52" t="s">
        <v>21</v>
      </c>
      <c r="Z111" s="7"/>
      <c r="AA111" s="71">
        <v>0.16</v>
      </c>
      <c r="AB111" s="54" t="s">
        <v>13</v>
      </c>
      <c r="AC111" s="7"/>
    </row>
    <row r="112" spans="1:30" s="6" customFormat="1" ht="15" customHeight="1" x14ac:dyDescent="0.25">
      <c r="A112" s="25">
        <v>1</v>
      </c>
      <c r="B112" s="228" t="s">
        <v>6</v>
      </c>
      <c r="C112" s="21">
        <f t="array" ref="C112:C127">TRANSPOSE(D89:S89)</f>
        <v>6</v>
      </c>
      <c r="D112" s="26">
        <f t="array" ref="D112:S112">TRANSPOSE(D$90:D$105)</f>
        <v>0</v>
      </c>
      <c r="E112" s="26">
        <v>0</v>
      </c>
      <c r="F112" s="26">
        <v>0</v>
      </c>
      <c r="G112" s="26">
        <v>0</v>
      </c>
      <c r="H112" s="26">
        <v>0</v>
      </c>
      <c r="I112" s="26">
        <v>0</v>
      </c>
      <c r="J112" s="26">
        <v>0</v>
      </c>
      <c r="K112" s="26">
        <v>0</v>
      </c>
      <c r="L112" s="26">
        <v>0</v>
      </c>
      <c r="M112" s="26">
        <v>0</v>
      </c>
      <c r="N112" s="26">
        <v>0</v>
      </c>
      <c r="O112" s="26">
        <v>0</v>
      </c>
      <c r="P112" s="26">
        <v>0</v>
      </c>
      <c r="Q112" s="26">
        <v>0</v>
      </c>
      <c r="R112" s="26">
        <v>1.4999999999999999E-2</v>
      </c>
      <c r="S112" s="27">
        <v>0.03</v>
      </c>
      <c r="U112" s="55">
        <f>C112</f>
        <v>6</v>
      </c>
      <c r="V112" s="56">
        <f t="array" ref="V112:Y112">LINEST(E112:S112,$E$111:$S$111^{1;2;3},TRUE,FALSE)</f>
        <v>-0.17864288572571863</v>
      </c>
      <c r="W112" s="57">
        <v>0.33120391013548256</v>
      </c>
      <c r="X112" s="57">
        <v>-0.1845023723775224</v>
      </c>
      <c r="Y112" s="58">
        <v>2.9353112673640866E-2</v>
      </c>
      <c r="Z112" s="7"/>
      <c r="AA112" s="59">
        <f>(V112*POWER($AA$111,3))+(W112*POWER($AA$111,2))+(X112*$AA$111)+Y112</f>
        <v>7.5798319327730901E-3</v>
      </c>
      <c r="AB112" s="7"/>
      <c r="AC112" s="7"/>
    </row>
    <row r="113" spans="1:29" s="6" customFormat="1" x14ac:dyDescent="0.25">
      <c r="A113" s="28">
        <v>2</v>
      </c>
      <c r="B113" s="229"/>
      <c r="C113" s="29">
        <v>5.5</v>
      </c>
      <c r="D113" s="26">
        <f t="array" ref="D113:S113">TRANSPOSE(E$90:E$105)</f>
        <v>0</v>
      </c>
      <c r="E113" s="26">
        <v>0</v>
      </c>
      <c r="F113" s="26">
        <v>0</v>
      </c>
      <c r="G113" s="26">
        <v>0</v>
      </c>
      <c r="H113" s="26">
        <v>0</v>
      </c>
      <c r="I113" s="26">
        <v>0</v>
      </c>
      <c r="J113" s="26">
        <v>0</v>
      </c>
      <c r="K113" s="26">
        <v>0</v>
      </c>
      <c r="L113" s="26">
        <v>0</v>
      </c>
      <c r="M113" s="26">
        <v>0</v>
      </c>
      <c r="N113" s="26">
        <v>0</v>
      </c>
      <c r="O113" s="26">
        <v>0</v>
      </c>
      <c r="P113" s="26">
        <v>0</v>
      </c>
      <c r="Q113" s="26">
        <v>0</v>
      </c>
      <c r="R113" s="26">
        <v>0</v>
      </c>
      <c r="S113" s="27">
        <v>0</v>
      </c>
      <c r="U113" s="55">
        <f t="shared" ref="U113:U127" si="28">C113</f>
        <v>5.5</v>
      </c>
      <c r="V113" s="60">
        <f t="array" ref="V113:Y113">LINEST(E113:S113,$E$111:$S$111^{1;2;3},TRUE,FALSE)</f>
        <v>0</v>
      </c>
      <c r="W113" s="61">
        <v>0</v>
      </c>
      <c r="X113" s="61">
        <v>0</v>
      </c>
      <c r="Y113" s="62">
        <v>0</v>
      </c>
      <c r="Z113" s="7"/>
      <c r="AA113" s="59">
        <f t="shared" ref="AA113:AA119" si="29">(V113*POWER($AA$111,3))+(W113*POWER($AA$111,2))+(X113*$AA$111)+Y113</f>
        <v>0</v>
      </c>
      <c r="AB113" s="7"/>
      <c r="AC113" s="7"/>
    </row>
    <row r="114" spans="1:29" s="6" customFormat="1" x14ac:dyDescent="0.25">
      <c r="A114" s="28">
        <v>3</v>
      </c>
      <c r="B114" s="229"/>
      <c r="C114" s="29">
        <v>5</v>
      </c>
      <c r="D114" s="26">
        <f t="array" ref="D114:S114">TRANSPOSE(F$90:F$105)</f>
        <v>0</v>
      </c>
      <c r="E114" s="26">
        <v>0</v>
      </c>
      <c r="F114" s="26">
        <v>0</v>
      </c>
      <c r="G114" s="26">
        <v>0</v>
      </c>
      <c r="H114" s="26">
        <v>0</v>
      </c>
      <c r="I114" s="26">
        <v>0</v>
      </c>
      <c r="J114" s="26">
        <v>0</v>
      </c>
      <c r="K114" s="26">
        <v>0</v>
      </c>
      <c r="L114" s="26">
        <v>0</v>
      </c>
      <c r="M114" s="26">
        <v>0</v>
      </c>
      <c r="N114" s="26">
        <v>0</v>
      </c>
      <c r="O114" s="26">
        <v>0</v>
      </c>
      <c r="P114" s="26">
        <v>0</v>
      </c>
      <c r="Q114" s="26">
        <v>0</v>
      </c>
      <c r="R114" s="26">
        <v>2E-3</v>
      </c>
      <c r="S114" s="27">
        <v>4.0000000000000001E-3</v>
      </c>
      <c r="U114" s="55">
        <f t="shared" si="28"/>
        <v>5</v>
      </c>
      <c r="V114" s="60">
        <f t="array" ref="V114:Y114">LINEST(E114:S114,$E$111:$S$111^{1;2;3},TRUE,FALSE)</f>
        <v>-2.3819051430095821E-2</v>
      </c>
      <c r="W114" s="61">
        <v>4.4160521351397676E-2</v>
      </c>
      <c r="X114" s="61">
        <v>-2.460031631700299E-2</v>
      </c>
      <c r="Y114" s="62">
        <v>3.9137483564854495E-3</v>
      </c>
      <c r="Z114" s="7"/>
      <c r="AA114" s="59">
        <f t="shared" si="29"/>
        <v>1.0106442577030791E-3</v>
      </c>
      <c r="AB114" s="7"/>
      <c r="AC114" s="7"/>
    </row>
    <row r="115" spans="1:29" s="6" customFormat="1" x14ac:dyDescent="0.25">
      <c r="A115" s="28">
        <v>4</v>
      </c>
      <c r="B115" s="229"/>
      <c r="C115" s="29">
        <v>4.5</v>
      </c>
      <c r="D115" s="26">
        <f t="array" ref="D115:S115">TRANSPOSE(G$90:G$105)</f>
        <v>0</v>
      </c>
      <c r="E115" s="26">
        <v>0</v>
      </c>
      <c r="F115" s="26">
        <v>0</v>
      </c>
      <c r="G115" s="26">
        <v>0</v>
      </c>
      <c r="H115" s="26">
        <v>0</v>
      </c>
      <c r="I115" s="26">
        <v>0</v>
      </c>
      <c r="J115" s="26">
        <v>0</v>
      </c>
      <c r="K115" s="26">
        <v>0</v>
      </c>
      <c r="L115" s="26">
        <v>0</v>
      </c>
      <c r="M115" s="26">
        <v>0</v>
      </c>
      <c r="N115" s="26">
        <v>0</v>
      </c>
      <c r="O115" s="26">
        <v>0</v>
      </c>
      <c r="P115" s="26">
        <v>0</v>
      </c>
      <c r="Q115" s="26">
        <v>4.0000000000000001E-3</v>
      </c>
      <c r="R115" s="26">
        <v>2.5999999999999999E-2</v>
      </c>
      <c r="S115" s="27">
        <v>4.8000000000000001E-2</v>
      </c>
      <c r="U115" s="55">
        <f t="shared" si="28"/>
        <v>4.5</v>
      </c>
      <c r="V115" s="60">
        <f t="array" ref="V115:Y115">LINEST(E115:S115,$E$111:$S$111^{1;2;3},TRUE,FALSE)</f>
        <v>-0.27886612520466031</v>
      </c>
      <c r="W115" s="61">
        <v>0.52224186377847814</v>
      </c>
      <c r="X115" s="61">
        <v>-0.29557068248544838</v>
      </c>
      <c r="Y115" s="62">
        <v>4.8355728225356109E-2</v>
      </c>
      <c r="Z115" s="7"/>
      <c r="AA115" s="59">
        <f t="shared" si="29"/>
        <v>1.3291575091575115E-2</v>
      </c>
      <c r="AB115" s="7"/>
      <c r="AC115" s="7"/>
    </row>
    <row r="116" spans="1:29" s="6" customFormat="1" x14ac:dyDescent="0.25">
      <c r="A116" s="28">
        <v>5</v>
      </c>
      <c r="B116" s="229"/>
      <c r="C116" s="29">
        <v>4</v>
      </c>
      <c r="D116" s="26">
        <f t="array" ref="D116:S116">TRANSPOSE(H$90:H$105)</f>
        <v>0</v>
      </c>
      <c r="E116" s="26">
        <v>0</v>
      </c>
      <c r="F116" s="26">
        <v>0</v>
      </c>
      <c r="G116" s="26">
        <v>0</v>
      </c>
      <c r="H116" s="26">
        <v>0</v>
      </c>
      <c r="I116" s="26">
        <v>0</v>
      </c>
      <c r="J116" s="26">
        <v>0</v>
      </c>
      <c r="K116" s="26">
        <v>0</v>
      </c>
      <c r="L116" s="26">
        <v>0</v>
      </c>
      <c r="M116" s="26">
        <v>0</v>
      </c>
      <c r="N116" s="26">
        <v>0</v>
      </c>
      <c r="O116" s="26">
        <v>0</v>
      </c>
      <c r="P116" s="26">
        <v>0</v>
      </c>
      <c r="Q116" s="26">
        <v>0</v>
      </c>
      <c r="R116" s="26">
        <v>1.9E-2</v>
      </c>
      <c r="S116" s="27">
        <v>3.7999999999999999E-2</v>
      </c>
      <c r="U116" s="55">
        <f t="shared" si="28"/>
        <v>4</v>
      </c>
      <c r="V116" s="60">
        <f t="array" ref="V116:Y116">LINEST(E116:S116,$E$111:$S$111^{1;2;3},TRUE,FALSE)</f>
        <v>-0.22628098858591028</v>
      </c>
      <c r="W116" s="61">
        <v>0.41952495283827784</v>
      </c>
      <c r="X116" s="61">
        <v>-0.23370300501152838</v>
      </c>
      <c r="Y116" s="62">
        <v>3.7180609386611801E-2</v>
      </c>
      <c r="Z116" s="7"/>
      <c r="AA116" s="59">
        <f t="shared" si="29"/>
        <v>9.6011204481792831E-3</v>
      </c>
      <c r="AB116" s="7"/>
      <c r="AC116" s="7"/>
    </row>
    <row r="117" spans="1:29" s="6" customFormat="1" x14ac:dyDescent="0.25">
      <c r="A117" s="28">
        <v>6</v>
      </c>
      <c r="B117" s="229"/>
      <c r="C117" s="29">
        <v>3.5</v>
      </c>
      <c r="D117" s="26">
        <f t="array" ref="D117:S117">TRANSPOSE(I$90:I$105)</f>
        <v>0</v>
      </c>
      <c r="E117" s="26">
        <v>0</v>
      </c>
      <c r="F117" s="26">
        <v>0</v>
      </c>
      <c r="G117" s="26">
        <v>0</v>
      </c>
      <c r="H117" s="26">
        <v>0</v>
      </c>
      <c r="I117" s="26">
        <v>0</v>
      </c>
      <c r="J117" s="26">
        <v>0</v>
      </c>
      <c r="K117" s="26">
        <v>0</v>
      </c>
      <c r="L117" s="26">
        <v>0</v>
      </c>
      <c r="M117" s="26">
        <v>0</v>
      </c>
      <c r="N117" s="26">
        <v>0</v>
      </c>
      <c r="O117" s="26">
        <v>0</v>
      </c>
      <c r="P117" s="26">
        <v>2E-3</v>
      </c>
      <c r="Q117" s="26">
        <v>2.3E-2</v>
      </c>
      <c r="R117" s="26">
        <v>4.5999999999999999E-2</v>
      </c>
      <c r="S117" s="27">
        <v>6.9000000000000006E-2</v>
      </c>
      <c r="U117" s="55">
        <f t="shared" si="28"/>
        <v>3.5</v>
      </c>
      <c r="V117" s="60">
        <f t="array" ref="V117:Y117">LINEST(E117:S117,$E$111:$S$111^{1;2;3},TRUE,FALSE)</f>
        <v>-0.36375966748115568</v>
      </c>
      <c r="W117" s="61">
        <v>0.70648039435554411</v>
      </c>
      <c r="X117" s="61">
        <v>-0.42223542652714319</v>
      </c>
      <c r="Y117" s="62">
        <v>7.5457510110271186E-2</v>
      </c>
      <c r="Z117" s="7"/>
      <c r="AA117" s="59">
        <f t="shared" si="29"/>
        <v>2.4495780363427394E-2</v>
      </c>
      <c r="AB117" s="7"/>
      <c r="AC117" s="7"/>
    </row>
    <row r="118" spans="1:29" s="6" customFormat="1" x14ac:dyDescent="0.25">
      <c r="A118" s="28">
        <v>7</v>
      </c>
      <c r="B118" s="229"/>
      <c r="C118" s="29">
        <v>3</v>
      </c>
      <c r="D118" s="26">
        <f t="array" ref="D118:S118">TRANSPOSE(J$90:J$105)</f>
        <v>0</v>
      </c>
      <c r="E118" s="26">
        <v>0</v>
      </c>
      <c r="F118" s="26">
        <v>0</v>
      </c>
      <c r="G118" s="26">
        <v>0</v>
      </c>
      <c r="H118" s="26">
        <v>0</v>
      </c>
      <c r="I118" s="26">
        <v>0</v>
      </c>
      <c r="J118" s="26">
        <v>0</v>
      </c>
      <c r="K118" s="26">
        <v>0</v>
      </c>
      <c r="L118" s="26">
        <v>0</v>
      </c>
      <c r="M118" s="26">
        <v>0</v>
      </c>
      <c r="N118" s="26">
        <v>0</v>
      </c>
      <c r="O118" s="26">
        <v>0</v>
      </c>
      <c r="P118" s="26">
        <v>1E-3</v>
      </c>
      <c r="Q118" s="26">
        <v>0.02</v>
      </c>
      <c r="R118" s="26">
        <v>4.2000000000000003E-2</v>
      </c>
      <c r="S118" s="27">
        <v>6.4000000000000001E-2</v>
      </c>
      <c r="U118" s="55">
        <f t="shared" si="28"/>
        <v>3</v>
      </c>
      <c r="V118" s="60">
        <f t="array" ref="V118:Y118">LINEST(E118:S118,$E$111:$S$111^{1;2;3},TRUE,FALSE)</f>
        <v>-0.34275004262999414</v>
      </c>
      <c r="W118" s="61">
        <v>0.66259470821295507</v>
      </c>
      <c r="X118" s="61">
        <v>-0.3933246802994701</v>
      </c>
      <c r="Y118" s="62">
        <v>6.9547988572718433E-2</v>
      </c>
      <c r="Z118" s="7"/>
      <c r="AA118" s="59">
        <f t="shared" si="29"/>
        <v>2.2174560080442419E-2</v>
      </c>
      <c r="AB118" s="7"/>
      <c r="AC118" s="7"/>
    </row>
    <row r="119" spans="1:29" s="6" customFormat="1" x14ac:dyDescent="0.25">
      <c r="A119" s="28">
        <v>8</v>
      </c>
      <c r="B119" s="229"/>
      <c r="C119" s="29">
        <v>2.5</v>
      </c>
      <c r="D119" s="26">
        <f t="array" ref="D119:S119">TRANSPOSE(K$90:K$105)</f>
        <v>0</v>
      </c>
      <c r="E119" s="26">
        <v>0</v>
      </c>
      <c r="F119" s="26">
        <v>0</v>
      </c>
      <c r="G119" s="26">
        <v>0</v>
      </c>
      <c r="H119" s="26">
        <v>0</v>
      </c>
      <c r="I119" s="26">
        <v>0</v>
      </c>
      <c r="J119" s="26">
        <v>0</v>
      </c>
      <c r="K119" s="26">
        <v>0</v>
      </c>
      <c r="L119" s="26">
        <v>0</v>
      </c>
      <c r="M119" s="26">
        <v>0</v>
      </c>
      <c r="N119" s="26">
        <v>0</v>
      </c>
      <c r="O119" s="26">
        <v>0</v>
      </c>
      <c r="P119" s="26">
        <v>0</v>
      </c>
      <c r="Q119" s="26">
        <v>6.0000000000000001E-3</v>
      </c>
      <c r="R119" s="26">
        <v>2.5000000000000001E-2</v>
      </c>
      <c r="S119" s="27">
        <v>4.3999999999999997E-2</v>
      </c>
      <c r="U119" s="55">
        <f t="shared" si="28"/>
        <v>2.5</v>
      </c>
      <c r="V119" s="60">
        <f t="array" ref="V119:Y119">LINEST(E119:S119,$E$111:$S$111^{1;2;3},TRUE,FALSE)</f>
        <v>-0.25156582779631964</v>
      </c>
      <c r="W119" s="61">
        <v>0.47423914620793328</v>
      </c>
      <c r="X119" s="61">
        <v>-0.27115380950915152</v>
      </c>
      <c r="Y119" s="62">
        <v>4.5137353842635966E-2</v>
      </c>
      <c r="Z119" s="7"/>
      <c r="AA119" s="59">
        <f t="shared" si="29"/>
        <v>1.2862852833441088E-2</v>
      </c>
      <c r="AB119" s="7"/>
      <c r="AC119" s="7"/>
    </row>
    <row r="120" spans="1:29" s="6" customFormat="1" x14ac:dyDescent="0.25">
      <c r="A120" s="28">
        <v>9</v>
      </c>
      <c r="B120" s="229"/>
      <c r="C120" s="29" t="str">
        <v/>
      </c>
      <c r="D120" s="26" t="str">
        <f t="array" ref="D120:S120">TRANSPOSE(L$90:L$105)</f>
        <v/>
      </c>
      <c r="E120" s="26" t="str">
        <v/>
      </c>
      <c r="F120" s="26" t="str">
        <v/>
      </c>
      <c r="G120" s="26" t="str">
        <v/>
      </c>
      <c r="H120" s="26" t="str">
        <v/>
      </c>
      <c r="I120" s="26" t="str">
        <v/>
      </c>
      <c r="J120" s="26" t="str">
        <v/>
      </c>
      <c r="K120" s="26" t="str">
        <v/>
      </c>
      <c r="L120" s="26" t="str">
        <v/>
      </c>
      <c r="M120" s="26" t="str">
        <v/>
      </c>
      <c r="N120" s="26" t="str">
        <v/>
      </c>
      <c r="O120" s="26" t="str">
        <v/>
      </c>
      <c r="P120" s="26" t="str">
        <v/>
      </c>
      <c r="Q120" s="26" t="str">
        <v/>
      </c>
      <c r="R120" s="26" t="str">
        <v/>
      </c>
      <c r="S120" s="27" t="str">
        <v/>
      </c>
      <c r="U120" s="55" t="str">
        <f t="shared" si="28"/>
        <v/>
      </c>
      <c r="V120" s="60" t="e">
        <f t="array" ref="V120:Y120">LINEST(E120:S120,$E$111:$S$111^{1;2;3},TRUE,FALSE)</f>
        <v>#VALUE!</v>
      </c>
      <c r="W120" s="61" t="e">
        <v>#VALUE!</v>
      </c>
      <c r="X120" s="61" t="e">
        <v>#VALUE!</v>
      </c>
      <c r="Y120" s="62" t="e">
        <v>#VALUE!</v>
      </c>
      <c r="Z120" s="7"/>
      <c r="AA120" s="59" t="e">
        <f>(V120*POWER($AA$111,3))+(W120*POWER($AA$111,2))+(X120*$AA$111)+Y120</f>
        <v>#VALUE!</v>
      </c>
      <c r="AB120" s="7"/>
      <c r="AC120" s="7"/>
    </row>
    <row r="121" spans="1:29" s="6" customFormat="1" x14ac:dyDescent="0.25">
      <c r="A121" s="28">
        <v>10</v>
      </c>
      <c r="B121" s="229"/>
      <c r="C121" s="29" t="str">
        <v/>
      </c>
      <c r="D121" s="26" t="str">
        <f t="array" ref="D121:S121">TRANSPOSE(M$90:M$105)</f>
        <v/>
      </c>
      <c r="E121" s="26" t="str">
        <v/>
      </c>
      <c r="F121" s="26" t="str">
        <v/>
      </c>
      <c r="G121" s="26" t="str">
        <v/>
      </c>
      <c r="H121" s="26" t="str">
        <v/>
      </c>
      <c r="I121" s="26" t="str">
        <v/>
      </c>
      <c r="J121" s="26" t="str">
        <v/>
      </c>
      <c r="K121" s="26" t="str">
        <v/>
      </c>
      <c r="L121" s="26" t="str">
        <v/>
      </c>
      <c r="M121" s="26" t="str">
        <v/>
      </c>
      <c r="N121" s="26" t="str">
        <v/>
      </c>
      <c r="O121" s="26" t="str">
        <v/>
      </c>
      <c r="P121" s="26" t="str">
        <v/>
      </c>
      <c r="Q121" s="26" t="str">
        <v/>
      </c>
      <c r="R121" s="26" t="str">
        <v/>
      </c>
      <c r="S121" s="27" t="str">
        <v/>
      </c>
      <c r="U121" s="55" t="str">
        <f t="shared" si="28"/>
        <v/>
      </c>
      <c r="V121" s="60" t="e">
        <f t="array" ref="V121:Y121">LINEST(E121:S121,$E$111:$S$111^{1;2;3},TRUE,FALSE)</f>
        <v>#VALUE!</v>
      </c>
      <c r="W121" s="61" t="e">
        <v>#VALUE!</v>
      </c>
      <c r="X121" s="61" t="e">
        <v>#VALUE!</v>
      </c>
      <c r="Y121" s="62" t="e">
        <v>#VALUE!</v>
      </c>
      <c r="Z121" s="7"/>
      <c r="AA121" s="59" t="e">
        <f t="shared" ref="AA121:AA127" si="30">(V121*POWER($AA$111,3))+(W121*POWER($AA$111,2))+(X121*$AA$111)+Y121</f>
        <v>#VALUE!</v>
      </c>
      <c r="AB121" s="7"/>
      <c r="AC121" s="7"/>
    </row>
    <row r="122" spans="1:29" s="6" customFormat="1" x14ac:dyDescent="0.25">
      <c r="A122" s="28">
        <v>11</v>
      </c>
      <c r="B122" s="229"/>
      <c r="C122" s="29" t="str">
        <v/>
      </c>
      <c r="D122" s="26" t="str">
        <f t="array" ref="D122:S122">TRANSPOSE(N$90:N$105)</f>
        <v/>
      </c>
      <c r="E122" s="26" t="str">
        <v/>
      </c>
      <c r="F122" s="26" t="str">
        <v/>
      </c>
      <c r="G122" s="26" t="str">
        <v/>
      </c>
      <c r="H122" s="26" t="str">
        <v/>
      </c>
      <c r="I122" s="26" t="str">
        <v/>
      </c>
      <c r="J122" s="26" t="str">
        <v/>
      </c>
      <c r="K122" s="26" t="str">
        <v/>
      </c>
      <c r="L122" s="26" t="str">
        <v/>
      </c>
      <c r="M122" s="26" t="str">
        <v/>
      </c>
      <c r="N122" s="26" t="str">
        <v/>
      </c>
      <c r="O122" s="26" t="str">
        <v/>
      </c>
      <c r="P122" s="26" t="str">
        <v/>
      </c>
      <c r="Q122" s="26" t="str">
        <v/>
      </c>
      <c r="R122" s="26" t="str">
        <v/>
      </c>
      <c r="S122" s="27" t="str">
        <v/>
      </c>
      <c r="U122" s="55" t="str">
        <f t="shared" si="28"/>
        <v/>
      </c>
      <c r="V122" s="60" t="e">
        <f t="array" ref="V122:Y122">LINEST(E122:S122,$E$111:$S$111^{1;2;3},TRUE,FALSE)</f>
        <v>#VALUE!</v>
      </c>
      <c r="W122" s="61" t="e">
        <v>#VALUE!</v>
      </c>
      <c r="X122" s="61" t="e">
        <v>#VALUE!</v>
      </c>
      <c r="Y122" s="62" t="e">
        <v>#VALUE!</v>
      </c>
      <c r="Z122" s="7"/>
      <c r="AA122" s="59" t="e">
        <f t="shared" si="30"/>
        <v>#VALUE!</v>
      </c>
      <c r="AB122" s="7"/>
      <c r="AC122" s="7"/>
    </row>
    <row r="123" spans="1:29" s="6" customFormat="1" x14ac:dyDescent="0.25">
      <c r="A123" s="28">
        <v>12</v>
      </c>
      <c r="B123" s="229"/>
      <c r="C123" s="29" t="str">
        <v/>
      </c>
      <c r="D123" s="26" t="str">
        <f t="array" ref="D123:S123">TRANSPOSE(O$90:O$105)</f>
        <v/>
      </c>
      <c r="E123" s="26" t="str">
        <v/>
      </c>
      <c r="F123" s="26" t="str">
        <v/>
      </c>
      <c r="G123" s="26" t="str">
        <v/>
      </c>
      <c r="H123" s="26" t="str">
        <v/>
      </c>
      <c r="I123" s="26" t="str">
        <v/>
      </c>
      <c r="J123" s="26" t="str">
        <v/>
      </c>
      <c r="K123" s="26" t="str">
        <v/>
      </c>
      <c r="L123" s="26" t="str">
        <v/>
      </c>
      <c r="M123" s="26" t="str">
        <v/>
      </c>
      <c r="N123" s="26" t="str">
        <v/>
      </c>
      <c r="O123" s="26" t="str">
        <v/>
      </c>
      <c r="P123" s="26" t="str">
        <v/>
      </c>
      <c r="Q123" s="26" t="str">
        <v/>
      </c>
      <c r="R123" s="26" t="str">
        <v/>
      </c>
      <c r="S123" s="27" t="str">
        <v/>
      </c>
      <c r="U123" s="55" t="str">
        <f t="shared" si="28"/>
        <v/>
      </c>
      <c r="V123" s="60" t="e">
        <f t="array" ref="V123:Y123">LINEST(E123:S123,$E$111:$S$111^{1;2;3},TRUE,FALSE)</f>
        <v>#VALUE!</v>
      </c>
      <c r="W123" s="61" t="e">
        <v>#VALUE!</v>
      </c>
      <c r="X123" s="61" t="e">
        <v>#VALUE!</v>
      </c>
      <c r="Y123" s="62" t="e">
        <v>#VALUE!</v>
      </c>
      <c r="Z123" s="7"/>
      <c r="AA123" s="59" t="e">
        <f t="shared" si="30"/>
        <v>#VALUE!</v>
      </c>
      <c r="AB123" s="7"/>
      <c r="AC123" s="7"/>
    </row>
    <row r="124" spans="1:29" s="6" customFormat="1" x14ac:dyDescent="0.25">
      <c r="A124" s="28">
        <v>13</v>
      </c>
      <c r="B124" s="229"/>
      <c r="C124" s="29" t="str">
        <v/>
      </c>
      <c r="D124" s="26" t="str">
        <f t="array" ref="D124:S124">TRANSPOSE(P$90:P$105)</f>
        <v/>
      </c>
      <c r="E124" s="26" t="str">
        <v/>
      </c>
      <c r="F124" s="26" t="str">
        <v/>
      </c>
      <c r="G124" s="26" t="str">
        <v/>
      </c>
      <c r="H124" s="26" t="str">
        <v/>
      </c>
      <c r="I124" s="26" t="str">
        <v/>
      </c>
      <c r="J124" s="26" t="str">
        <v/>
      </c>
      <c r="K124" s="26" t="str">
        <v/>
      </c>
      <c r="L124" s="26" t="str">
        <v/>
      </c>
      <c r="M124" s="26" t="str">
        <v/>
      </c>
      <c r="N124" s="26" t="str">
        <v/>
      </c>
      <c r="O124" s="26" t="str">
        <v/>
      </c>
      <c r="P124" s="26" t="str">
        <v/>
      </c>
      <c r="Q124" s="26" t="str">
        <v/>
      </c>
      <c r="R124" s="26" t="str">
        <v/>
      </c>
      <c r="S124" s="27" t="str">
        <v/>
      </c>
      <c r="U124" s="55" t="str">
        <f t="shared" si="28"/>
        <v/>
      </c>
      <c r="V124" s="60" t="e">
        <f t="array" ref="V124:Y124">LINEST(E124:S124,$E$111:$S$111^{1;2;3},TRUE,FALSE)</f>
        <v>#VALUE!</v>
      </c>
      <c r="W124" s="61" t="e">
        <v>#VALUE!</v>
      </c>
      <c r="X124" s="61" t="e">
        <v>#VALUE!</v>
      </c>
      <c r="Y124" s="62" t="e">
        <v>#VALUE!</v>
      </c>
      <c r="Z124" s="7"/>
      <c r="AA124" s="59" t="e">
        <f t="shared" si="30"/>
        <v>#VALUE!</v>
      </c>
      <c r="AB124" s="7"/>
      <c r="AC124" s="7"/>
    </row>
    <row r="125" spans="1:29" s="6" customFormat="1" x14ac:dyDescent="0.25">
      <c r="A125" s="28">
        <v>14</v>
      </c>
      <c r="B125" s="229"/>
      <c r="C125" s="29" t="str">
        <v/>
      </c>
      <c r="D125" s="26" t="str">
        <f t="array" ref="D125:S125">TRANSPOSE(Q$90:Q$105)</f>
        <v/>
      </c>
      <c r="E125" s="26" t="str">
        <v/>
      </c>
      <c r="F125" s="26" t="str">
        <v/>
      </c>
      <c r="G125" s="26" t="str">
        <v/>
      </c>
      <c r="H125" s="26" t="str">
        <v/>
      </c>
      <c r="I125" s="26" t="str">
        <v/>
      </c>
      <c r="J125" s="26" t="str">
        <v/>
      </c>
      <c r="K125" s="26" t="str">
        <v/>
      </c>
      <c r="L125" s="26" t="str">
        <v/>
      </c>
      <c r="M125" s="26" t="str">
        <v/>
      </c>
      <c r="N125" s="26" t="str">
        <v/>
      </c>
      <c r="O125" s="26" t="str">
        <v/>
      </c>
      <c r="P125" s="26" t="str">
        <v/>
      </c>
      <c r="Q125" s="26" t="str">
        <v/>
      </c>
      <c r="R125" s="26" t="str">
        <v/>
      </c>
      <c r="S125" s="27" t="str">
        <v/>
      </c>
      <c r="U125" s="55" t="str">
        <f t="shared" si="28"/>
        <v/>
      </c>
      <c r="V125" s="60" t="e">
        <f t="array" ref="V125:Y125">LINEST(E125:S125,$E$111:$S$111^{1;2;3},TRUE,FALSE)</f>
        <v>#VALUE!</v>
      </c>
      <c r="W125" s="61" t="e">
        <v>#VALUE!</v>
      </c>
      <c r="X125" s="61" t="e">
        <v>#VALUE!</v>
      </c>
      <c r="Y125" s="62" t="e">
        <v>#VALUE!</v>
      </c>
      <c r="Z125" s="7"/>
      <c r="AA125" s="59" t="e">
        <f t="shared" si="30"/>
        <v>#VALUE!</v>
      </c>
      <c r="AB125" s="7"/>
      <c r="AC125" s="7"/>
    </row>
    <row r="126" spans="1:29" s="6" customFormat="1" x14ac:dyDescent="0.25">
      <c r="A126" s="28">
        <v>15</v>
      </c>
      <c r="B126" s="229"/>
      <c r="C126" s="29" t="str">
        <v/>
      </c>
      <c r="D126" s="26" t="str">
        <f t="array" ref="D126:S126">TRANSPOSE(R$90:R$105)</f>
        <v/>
      </c>
      <c r="E126" s="26" t="str">
        <v/>
      </c>
      <c r="F126" s="26" t="str">
        <v/>
      </c>
      <c r="G126" s="26" t="str">
        <v/>
      </c>
      <c r="H126" s="26" t="str">
        <v/>
      </c>
      <c r="I126" s="26" t="str">
        <v/>
      </c>
      <c r="J126" s="26" t="str">
        <v/>
      </c>
      <c r="K126" s="26" t="str">
        <v/>
      </c>
      <c r="L126" s="26" t="str">
        <v/>
      </c>
      <c r="M126" s="26" t="str">
        <v/>
      </c>
      <c r="N126" s="26" t="str">
        <v/>
      </c>
      <c r="O126" s="26" t="str">
        <v/>
      </c>
      <c r="P126" s="26" t="str">
        <v/>
      </c>
      <c r="Q126" s="26" t="str">
        <v/>
      </c>
      <c r="R126" s="26" t="str">
        <v/>
      </c>
      <c r="S126" s="27" t="str">
        <v/>
      </c>
      <c r="U126" s="55" t="str">
        <f t="shared" si="28"/>
        <v/>
      </c>
      <c r="V126" s="60" t="e">
        <f t="array" ref="V126:Y126">LINEST(E126:S126,$E$111:$S$111^{1;2;3},TRUE,FALSE)</f>
        <v>#VALUE!</v>
      </c>
      <c r="W126" s="61" t="e">
        <v>#VALUE!</v>
      </c>
      <c r="X126" s="61" t="e">
        <v>#VALUE!</v>
      </c>
      <c r="Y126" s="62" t="e">
        <v>#VALUE!</v>
      </c>
      <c r="Z126" s="7"/>
      <c r="AA126" s="59" t="e">
        <f t="shared" si="30"/>
        <v>#VALUE!</v>
      </c>
      <c r="AB126" s="7"/>
      <c r="AC126" s="7"/>
    </row>
    <row r="127" spans="1:29" s="6" customFormat="1" ht="15.75" thickBot="1" x14ac:dyDescent="0.3">
      <c r="A127" s="32">
        <v>16</v>
      </c>
      <c r="B127" s="230"/>
      <c r="C127" s="33" t="str">
        <v/>
      </c>
      <c r="D127" s="26" t="str">
        <f t="array" ref="D127:S127">TRANSPOSE(S$90:S$105)</f>
        <v/>
      </c>
      <c r="E127" s="26" t="str">
        <v/>
      </c>
      <c r="F127" s="26" t="str">
        <v/>
      </c>
      <c r="G127" s="26" t="str">
        <v/>
      </c>
      <c r="H127" s="26" t="str">
        <v/>
      </c>
      <c r="I127" s="26" t="str">
        <v/>
      </c>
      <c r="J127" s="26" t="str">
        <v/>
      </c>
      <c r="K127" s="26" t="str">
        <v/>
      </c>
      <c r="L127" s="26" t="str">
        <v/>
      </c>
      <c r="M127" s="26" t="str">
        <v/>
      </c>
      <c r="N127" s="26" t="str">
        <v/>
      </c>
      <c r="O127" s="26" t="str">
        <v/>
      </c>
      <c r="P127" s="26" t="str">
        <v/>
      </c>
      <c r="Q127" s="26" t="str">
        <v/>
      </c>
      <c r="R127" s="26" t="str">
        <v/>
      </c>
      <c r="S127" s="27" t="str">
        <v/>
      </c>
      <c r="U127" s="64" t="str">
        <f t="shared" si="28"/>
        <v/>
      </c>
      <c r="V127" s="65" t="e">
        <f t="array" ref="V127:Y127">LINEST(E127:S127,$E$111:$S$111^{1;2;3},TRUE,FALSE)</f>
        <v>#VALUE!</v>
      </c>
      <c r="W127" s="66" t="e">
        <v>#VALUE!</v>
      </c>
      <c r="X127" s="66" t="e">
        <v>#VALUE!</v>
      </c>
      <c r="Y127" s="67" t="e">
        <v>#VALUE!</v>
      </c>
      <c r="Z127" s="7"/>
      <c r="AA127" s="59" t="e">
        <f t="shared" si="30"/>
        <v>#VALUE!</v>
      </c>
      <c r="AB127" s="7"/>
      <c r="AC127" s="7"/>
    </row>
    <row r="128" spans="1:29" s="6" customFormat="1" ht="15.75" thickBot="1" x14ac:dyDescent="0.3">
      <c r="A128" s="69"/>
      <c r="U128" s="7"/>
      <c r="V128" s="7"/>
      <c r="W128" s="7"/>
      <c r="X128" s="7"/>
      <c r="Y128" s="7"/>
      <c r="Z128" s="7"/>
      <c r="AA128" s="7"/>
      <c r="AB128" s="7"/>
      <c r="AC128" s="7"/>
    </row>
    <row r="129" spans="1:30" s="6" customFormat="1" ht="15.75" thickBot="1" x14ac:dyDescent="0.3">
      <c r="A129" s="8" t="s">
        <v>38</v>
      </c>
      <c r="B129" s="9"/>
      <c r="C129" s="10"/>
      <c r="D129" s="234" t="s">
        <v>39</v>
      </c>
      <c r="E129" s="234"/>
      <c r="F129" s="234"/>
      <c r="G129" s="234"/>
      <c r="H129" s="234"/>
      <c r="I129" s="234"/>
      <c r="J129" s="234"/>
      <c r="K129" s="234"/>
      <c r="L129" s="234"/>
      <c r="M129" s="234"/>
      <c r="N129" s="234"/>
      <c r="O129" s="234"/>
      <c r="P129" s="234"/>
      <c r="Q129" s="234"/>
      <c r="R129" s="234"/>
      <c r="S129" s="235"/>
      <c r="U129" s="7"/>
      <c r="V129" s="7"/>
      <c r="W129" s="7"/>
      <c r="X129" s="7"/>
      <c r="Y129" s="7"/>
      <c r="Z129" s="7"/>
      <c r="AA129" s="7"/>
      <c r="AB129" s="7"/>
      <c r="AC129" s="7"/>
    </row>
    <row r="130" spans="1:30" s="6" customFormat="1" ht="15.75" thickBot="1" x14ac:dyDescent="0.3">
      <c r="A130" s="236" t="s">
        <v>32</v>
      </c>
      <c r="B130" s="237"/>
      <c r="C130" s="11"/>
      <c r="D130" s="12">
        <v>1</v>
      </c>
      <c r="E130" s="13">
        <v>2</v>
      </c>
      <c r="F130" s="13">
        <v>3</v>
      </c>
      <c r="G130" s="13">
        <v>4</v>
      </c>
      <c r="H130" s="13">
        <v>5</v>
      </c>
      <c r="I130" s="13">
        <v>6</v>
      </c>
      <c r="J130" s="13">
        <v>7</v>
      </c>
      <c r="K130" s="13">
        <v>8</v>
      </c>
      <c r="L130" s="13">
        <v>9</v>
      </c>
      <c r="M130" s="13">
        <v>10</v>
      </c>
      <c r="N130" s="13">
        <v>11</v>
      </c>
      <c r="O130" s="13">
        <v>12</v>
      </c>
      <c r="P130" s="13">
        <v>13</v>
      </c>
      <c r="Q130" s="13">
        <v>14</v>
      </c>
      <c r="R130" s="13">
        <v>15</v>
      </c>
      <c r="S130" s="14">
        <v>16</v>
      </c>
      <c r="U130" s="7"/>
      <c r="V130" s="7"/>
      <c r="W130" s="7"/>
      <c r="X130" s="7"/>
      <c r="Y130" s="7"/>
      <c r="Z130" s="7"/>
      <c r="AA130" s="7"/>
      <c r="AB130" s="7"/>
      <c r="AC130" s="7"/>
    </row>
    <row r="131" spans="1:30" s="6" customFormat="1" ht="15.75" thickBot="1" x14ac:dyDescent="0.3">
      <c r="A131" s="238"/>
      <c r="B131" s="239"/>
      <c r="C131" s="15"/>
      <c r="D131" s="16"/>
      <c r="E131" s="16"/>
      <c r="F131" s="16"/>
      <c r="G131" s="16"/>
      <c r="H131" s="16"/>
      <c r="I131" s="16"/>
      <c r="J131" s="16"/>
      <c r="K131" s="16"/>
      <c r="L131" s="16"/>
      <c r="M131" s="16"/>
      <c r="N131" s="16"/>
      <c r="O131" s="16"/>
      <c r="P131" s="16"/>
      <c r="Q131" s="16"/>
      <c r="R131" s="16"/>
      <c r="S131" s="17"/>
      <c r="U131" s="7"/>
      <c r="V131" s="7"/>
      <c r="W131" s="7"/>
      <c r="X131" s="7"/>
      <c r="AA131" s="41" t="s">
        <v>14</v>
      </c>
      <c r="AB131" s="42"/>
      <c r="AC131" s="42"/>
      <c r="AD131" s="43"/>
    </row>
    <row r="132" spans="1:30" s="6" customFormat="1" ht="15.75" thickBot="1" x14ac:dyDescent="0.3">
      <c r="A132" s="240" t="s">
        <v>115</v>
      </c>
      <c r="B132" s="245"/>
      <c r="C132" s="18">
        <v>6.41</v>
      </c>
      <c r="D132" s="242" t="s">
        <v>33</v>
      </c>
      <c r="E132" s="243"/>
      <c r="F132" s="243"/>
      <c r="G132" s="243"/>
      <c r="H132" s="243"/>
      <c r="I132" s="243"/>
      <c r="J132" s="243"/>
      <c r="K132" s="243"/>
      <c r="L132" s="243"/>
      <c r="M132" s="243"/>
      <c r="N132" s="243"/>
      <c r="O132" s="243"/>
      <c r="P132" s="243"/>
      <c r="Q132" s="243"/>
      <c r="R132" s="243"/>
      <c r="S132" s="244"/>
      <c r="V132" s="231" t="s">
        <v>15</v>
      </c>
      <c r="W132" s="232"/>
      <c r="X132" s="232"/>
      <c r="Y132" s="233"/>
      <c r="AA132" s="44" t="s">
        <v>34</v>
      </c>
      <c r="AB132" s="45"/>
      <c r="AC132" s="46"/>
      <c r="AD132" s="47"/>
    </row>
    <row r="133" spans="1:30" s="6" customFormat="1" ht="15.75" thickBot="1" x14ac:dyDescent="0.3">
      <c r="A133" s="19"/>
      <c r="B133" s="20"/>
      <c r="C133" s="21"/>
      <c r="D133" s="22">
        <v>6</v>
      </c>
      <c r="E133" s="23">
        <v>5.5</v>
      </c>
      <c r="F133" s="23">
        <v>5</v>
      </c>
      <c r="G133" s="23">
        <v>4.5</v>
      </c>
      <c r="H133" s="23">
        <v>4</v>
      </c>
      <c r="I133" s="23">
        <v>3.5</v>
      </c>
      <c r="J133" s="23">
        <v>3</v>
      </c>
      <c r="K133" s="23">
        <v>2.5</v>
      </c>
      <c r="L133" s="23" t="s">
        <v>116</v>
      </c>
      <c r="M133" s="23" t="s">
        <v>116</v>
      </c>
      <c r="N133" s="23" t="s">
        <v>116</v>
      </c>
      <c r="O133" s="23" t="s">
        <v>116</v>
      </c>
      <c r="P133" s="23" t="s">
        <v>116</v>
      </c>
      <c r="Q133" s="23" t="s">
        <v>116</v>
      </c>
      <c r="R133" s="23" t="s">
        <v>116</v>
      </c>
      <c r="S133" s="24" t="s">
        <v>116</v>
      </c>
      <c r="U133" s="48" t="s">
        <v>13</v>
      </c>
      <c r="V133" s="49" t="s">
        <v>18</v>
      </c>
      <c r="W133" s="50" t="s">
        <v>19</v>
      </c>
      <c r="X133" s="51" t="s">
        <v>20</v>
      </c>
      <c r="Y133" s="52" t="s">
        <v>21</v>
      </c>
      <c r="Z133" s="7"/>
      <c r="AA133" s="53">
        <v>3.6</v>
      </c>
      <c r="AB133" s="54" t="s">
        <v>17</v>
      </c>
      <c r="AC133" s="7"/>
    </row>
    <row r="134" spans="1:30" s="6" customFormat="1" ht="15" customHeight="1" x14ac:dyDescent="0.25">
      <c r="A134" s="25">
        <v>1</v>
      </c>
      <c r="B134" s="228" t="s">
        <v>35</v>
      </c>
      <c r="C134" s="21">
        <v>2</v>
      </c>
      <c r="D134" s="26">
        <v>100</v>
      </c>
      <c r="E134" s="26">
        <v>100</v>
      </c>
      <c r="F134" s="26">
        <v>100</v>
      </c>
      <c r="G134" s="26">
        <v>100</v>
      </c>
      <c r="H134" s="26">
        <v>100</v>
      </c>
      <c r="I134" s="26">
        <v>100</v>
      </c>
      <c r="J134" s="26">
        <v>100</v>
      </c>
      <c r="K134" s="26">
        <v>100</v>
      </c>
      <c r="L134" s="26" t="s">
        <v>116</v>
      </c>
      <c r="M134" s="26" t="s">
        <v>116</v>
      </c>
      <c r="N134" s="26" t="s">
        <v>116</v>
      </c>
      <c r="O134" s="26" t="s">
        <v>116</v>
      </c>
      <c r="P134" s="26" t="s">
        <v>116</v>
      </c>
      <c r="Q134" s="26" t="s">
        <v>116</v>
      </c>
      <c r="R134" s="26" t="s">
        <v>116</v>
      </c>
      <c r="S134" s="27" t="s">
        <v>116</v>
      </c>
      <c r="U134" s="55">
        <f>C134</f>
        <v>2</v>
      </c>
      <c r="V134" s="56">
        <f t="array" ref="V134:Y134">LINEST(D134:K134,$D$89:$K$89^{1;2;3},TRUE,FALSE)</f>
        <v>0</v>
      </c>
      <c r="W134" s="57">
        <v>0</v>
      </c>
      <c r="X134" s="57">
        <v>0</v>
      </c>
      <c r="Y134" s="58">
        <v>100</v>
      </c>
      <c r="Z134" s="7"/>
      <c r="AA134" s="59">
        <f t="shared" ref="AA134:AA149" si="31">(V134*POWER($AA$89,3))+(W134*POWER($AA$89,2))+(X134*$AA$89)+Y134</f>
        <v>100</v>
      </c>
      <c r="AB134" s="7"/>
      <c r="AC134" s="7"/>
    </row>
    <row r="135" spans="1:30" s="6" customFormat="1" x14ac:dyDescent="0.25">
      <c r="A135" s="28">
        <v>2</v>
      </c>
      <c r="B135" s="229"/>
      <c r="C135" s="29">
        <v>1</v>
      </c>
      <c r="D135" s="30">
        <v>100</v>
      </c>
      <c r="E135" s="30">
        <v>100</v>
      </c>
      <c r="F135" s="30">
        <v>100</v>
      </c>
      <c r="G135" s="30">
        <v>100</v>
      </c>
      <c r="H135" s="30">
        <v>100</v>
      </c>
      <c r="I135" s="30">
        <v>100</v>
      </c>
      <c r="J135" s="30">
        <v>100</v>
      </c>
      <c r="K135" s="30">
        <v>100</v>
      </c>
      <c r="L135" s="30" t="s">
        <v>116</v>
      </c>
      <c r="M135" s="30" t="s">
        <v>116</v>
      </c>
      <c r="N135" s="30" t="s">
        <v>116</v>
      </c>
      <c r="O135" s="30" t="s">
        <v>116</v>
      </c>
      <c r="P135" s="30" t="s">
        <v>116</v>
      </c>
      <c r="Q135" s="30" t="s">
        <v>116</v>
      </c>
      <c r="R135" s="30" t="s">
        <v>116</v>
      </c>
      <c r="S135" s="15" t="s">
        <v>116</v>
      </c>
      <c r="U135" s="55">
        <f t="shared" ref="U135:U149" si="32">C135</f>
        <v>1</v>
      </c>
      <c r="V135" s="60">
        <f t="array" ref="V135:Y135">LINEST(D135:K135,$D$89:$K$89^{1;2;3},TRUE,FALSE)</f>
        <v>0</v>
      </c>
      <c r="W135" s="61">
        <v>0</v>
      </c>
      <c r="X135" s="61">
        <v>0</v>
      </c>
      <c r="Y135" s="62">
        <v>100</v>
      </c>
      <c r="Z135" s="7"/>
      <c r="AA135" s="59">
        <f t="shared" si="31"/>
        <v>100</v>
      </c>
      <c r="AB135" s="7"/>
      <c r="AC135" s="7"/>
    </row>
    <row r="136" spans="1:30" s="6" customFormat="1" x14ac:dyDescent="0.25">
      <c r="A136" s="28">
        <v>3</v>
      </c>
      <c r="B136" s="229"/>
      <c r="C136" s="29">
        <v>0.93</v>
      </c>
      <c r="D136" s="30">
        <v>100</v>
      </c>
      <c r="E136" s="30">
        <v>100</v>
      </c>
      <c r="F136" s="30">
        <v>100</v>
      </c>
      <c r="G136" s="30">
        <v>100</v>
      </c>
      <c r="H136" s="30">
        <v>100</v>
      </c>
      <c r="I136" s="30">
        <v>100</v>
      </c>
      <c r="J136" s="30">
        <v>100</v>
      </c>
      <c r="K136" s="30">
        <v>100</v>
      </c>
      <c r="L136" s="30" t="s">
        <v>116</v>
      </c>
      <c r="M136" s="30" t="s">
        <v>116</v>
      </c>
      <c r="N136" s="30" t="s">
        <v>116</v>
      </c>
      <c r="O136" s="30" t="s">
        <v>116</v>
      </c>
      <c r="P136" s="30" t="s">
        <v>116</v>
      </c>
      <c r="Q136" s="30" t="s">
        <v>116</v>
      </c>
      <c r="R136" s="30" t="s">
        <v>116</v>
      </c>
      <c r="S136" s="15" t="s">
        <v>116</v>
      </c>
      <c r="U136" s="55">
        <f t="shared" si="32"/>
        <v>0.93</v>
      </c>
      <c r="V136" s="60">
        <f t="array" ref="V136:Y136">LINEST(D136:K136,$D$89:$K$89^{1;2;3},TRUE,FALSE)</f>
        <v>0</v>
      </c>
      <c r="W136" s="61">
        <v>0</v>
      </c>
      <c r="X136" s="61">
        <v>0</v>
      </c>
      <c r="Y136" s="62">
        <v>100</v>
      </c>
      <c r="Z136" s="7"/>
      <c r="AA136" s="59">
        <f t="shared" si="31"/>
        <v>100</v>
      </c>
      <c r="AB136" s="7"/>
      <c r="AC136" s="7"/>
    </row>
    <row r="137" spans="1:30" s="6" customFormat="1" x14ac:dyDescent="0.25">
      <c r="A137" s="28">
        <v>4</v>
      </c>
      <c r="B137" s="229"/>
      <c r="C137" s="29">
        <v>0.86</v>
      </c>
      <c r="D137" s="30">
        <v>100</v>
      </c>
      <c r="E137" s="30">
        <v>100</v>
      </c>
      <c r="F137" s="30">
        <v>100</v>
      </c>
      <c r="G137" s="30">
        <v>100</v>
      </c>
      <c r="H137" s="30">
        <v>100</v>
      </c>
      <c r="I137" s="30">
        <v>100</v>
      </c>
      <c r="J137" s="30">
        <v>100</v>
      </c>
      <c r="K137" s="30">
        <v>100</v>
      </c>
      <c r="L137" s="30" t="s">
        <v>116</v>
      </c>
      <c r="M137" s="30" t="s">
        <v>116</v>
      </c>
      <c r="N137" s="30" t="s">
        <v>116</v>
      </c>
      <c r="O137" s="30" t="s">
        <v>116</v>
      </c>
      <c r="P137" s="30" t="s">
        <v>116</v>
      </c>
      <c r="Q137" s="30" t="s">
        <v>116</v>
      </c>
      <c r="R137" s="30" t="s">
        <v>116</v>
      </c>
      <c r="S137" s="15" t="s">
        <v>116</v>
      </c>
      <c r="U137" s="55">
        <f t="shared" si="32"/>
        <v>0.86</v>
      </c>
      <c r="V137" s="60">
        <f t="array" ref="V137:Y137">LINEST(D137:K137,$D$89:$K$89^{1;2;3},TRUE,FALSE)</f>
        <v>0</v>
      </c>
      <c r="W137" s="61">
        <v>0</v>
      </c>
      <c r="X137" s="61">
        <v>0</v>
      </c>
      <c r="Y137" s="62">
        <v>100</v>
      </c>
      <c r="Z137" s="7"/>
      <c r="AA137" s="59">
        <f t="shared" si="31"/>
        <v>100</v>
      </c>
      <c r="AB137" s="7"/>
      <c r="AC137" s="7"/>
    </row>
    <row r="138" spans="1:30" s="6" customFormat="1" x14ac:dyDescent="0.25">
      <c r="A138" s="28">
        <v>5</v>
      </c>
      <c r="B138" s="229"/>
      <c r="C138" s="29">
        <v>0.79</v>
      </c>
      <c r="D138" s="30">
        <v>100</v>
      </c>
      <c r="E138" s="30">
        <v>100</v>
      </c>
      <c r="F138" s="30">
        <v>100</v>
      </c>
      <c r="G138" s="30">
        <v>100</v>
      </c>
      <c r="H138" s="30">
        <v>100</v>
      </c>
      <c r="I138" s="30">
        <v>100</v>
      </c>
      <c r="J138" s="30">
        <v>100</v>
      </c>
      <c r="K138" s="30">
        <v>100</v>
      </c>
      <c r="L138" s="30" t="s">
        <v>116</v>
      </c>
      <c r="M138" s="30" t="s">
        <v>116</v>
      </c>
      <c r="N138" s="30" t="s">
        <v>116</v>
      </c>
      <c r="O138" s="30" t="s">
        <v>116</v>
      </c>
      <c r="P138" s="30" t="s">
        <v>116</v>
      </c>
      <c r="Q138" s="30" t="s">
        <v>116</v>
      </c>
      <c r="R138" s="30" t="s">
        <v>116</v>
      </c>
      <c r="S138" s="15" t="s">
        <v>116</v>
      </c>
      <c r="U138" s="55">
        <f t="shared" si="32"/>
        <v>0.79</v>
      </c>
      <c r="V138" s="60">
        <f t="array" ref="V138:Y138">LINEST(D138:K138,$D$89:$K$89^{1;2;3},TRUE,FALSE)</f>
        <v>0</v>
      </c>
      <c r="W138" s="61">
        <v>0</v>
      </c>
      <c r="X138" s="61">
        <v>0</v>
      </c>
      <c r="Y138" s="62">
        <v>100</v>
      </c>
      <c r="Z138" s="7"/>
      <c r="AA138" s="59">
        <f t="shared" si="31"/>
        <v>100</v>
      </c>
      <c r="AB138" s="7"/>
      <c r="AC138" s="7"/>
    </row>
    <row r="139" spans="1:30" s="6" customFormat="1" x14ac:dyDescent="0.25">
      <c r="A139" s="28">
        <v>6</v>
      </c>
      <c r="B139" s="229"/>
      <c r="C139" s="29">
        <v>0.72</v>
      </c>
      <c r="D139" s="30">
        <v>100</v>
      </c>
      <c r="E139" s="30">
        <v>100</v>
      </c>
      <c r="F139" s="30">
        <v>100</v>
      </c>
      <c r="G139" s="30">
        <v>100</v>
      </c>
      <c r="H139" s="30">
        <v>100</v>
      </c>
      <c r="I139" s="30">
        <v>100</v>
      </c>
      <c r="J139" s="30">
        <v>100</v>
      </c>
      <c r="K139" s="30">
        <v>100</v>
      </c>
      <c r="L139" s="30" t="s">
        <v>116</v>
      </c>
      <c r="M139" s="30" t="s">
        <v>116</v>
      </c>
      <c r="N139" s="30" t="s">
        <v>116</v>
      </c>
      <c r="O139" s="30" t="s">
        <v>116</v>
      </c>
      <c r="P139" s="30" t="s">
        <v>116</v>
      </c>
      <c r="Q139" s="30" t="s">
        <v>116</v>
      </c>
      <c r="R139" s="30" t="s">
        <v>116</v>
      </c>
      <c r="S139" s="15" t="s">
        <v>116</v>
      </c>
      <c r="U139" s="55">
        <f t="shared" si="32"/>
        <v>0.72</v>
      </c>
      <c r="V139" s="60">
        <f t="array" ref="V139:Y139">LINEST(D139:K139,$D$89:$K$89^{1;2;3},TRUE,FALSE)</f>
        <v>0</v>
      </c>
      <c r="W139" s="61">
        <v>0</v>
      </c>
      <c r="X139" s="61">
        <v>0</v>
      </c>
      <c r="Y139" s="62">
        <v>100</v>
      </c>
      <c r="Z139" s="7"/>
      <c r="AA139" s="59">
        <f t="shared" si="31"/>
        <v>100</v>
      </c>
      <c r="AB139" s="7"/>
      <c r="AC139" s="7"/>
    </row>
    <row r="140" spans="1:30" s="6" customFormat="1" x14ac:dyDescent="0.25">
      <c r="A140" s="28">
        <v>7</v>
      </c>
      <c r="B140" s="229"/>
      <c r="C140" s="29">
        <v>0.65</v>
      </c>
      <c r="D140" s="30">
        <v>100</v>
      </c>
      <c r="E140" s="30">
        <v>100</v>
      </c>
      <c r="F140" s="30">
        <v>100</v>
      </c>
      <c r="G140" s="30">
        <v>100</v>
      </c>
      <c r="H140" s="30">
        <v>100</v>
      </c>
      <c r="I140" s="30">
        <v>100</v>
      </c>
      <c r="J140" s="30">
        <v>100</v>
      </c>
      <c r="K140" s="30">
        <v>100</v>
      </c>
      <c r="L140" s="30" t="s">
        <v>116</v>
      </c>
      <c r="M140" s="30" t="s">
        <v>116</v>
      </c>
      <c r="N140" s="30" t="s">
        <v>116</v>
      </c>
      <c r="O140" s="30" t="s">
        <v>116</v>
      </c>
      <c r="P140" s="30" t="s">
        <v>116</v>
      </c>
      <c r="Q140" s="30" t="s">
        <v>116</v>
      </c>
      <c r="R140" s="30" t="s">
        <v>116</v>
      </c>
      <c r="S140" s="15" t="s">
        <v>116</v>
      </c>
      <c r="U140" s="55">
        <f t="shared" si="32"/>
        <v>0.65</v>
      </c>
      <c r="V140" s="60">
        <f t="array" ref="V140:Y140">LINEST(D140:K140,$D$89:$K$89^{1;2;3},TRUE,FALSE)</f>
        <v>0</v>
      </c>
      <c r="W140" s="61">
        <v>0</v>
      </c>
      <c r="X140" s="61">
        <v>0</v>
      </c>
      <c r="Y140" s="62">
        <v>100</v>
      </c>
      <c r="Z140" s="7"/>
      <c r="AA140" s="59">
        <f t="shared" si="31"/>
        <v>100</v>
      </c>
      <c r="AB140" s="7"/>
      <c r="AC140" s="7"/>
    </row>
    <row r="141" spans="1:30" s="6" customFormat="1" x14ac:dyDescent="0.25">
      <c r="A141" s="28">
        <v>8</v>
      </c>
      <c r="B141" s="229"/>
      <c r="C141" s="29">
        <v>0.57999999999999996</v>
      </c>
      <c r="D141" s="30">
        <v>100</v>
      </c>
      <c r="E141" s="30">
        <v>100</v>
      </c>
      <c r="F141" s="30">
        <v>100</v>
      </c>
      <c r="G141" s="30">
        <v>100</v>
      </c>
      <c r="H141" s="30">
        <v>100</v>
      </c>
      <c r="I141" s="30">
        <v>100</v>
      </c>
      <c r="J141" s="30">
        <v>100</v>
      </c>
      <c r="K141" s="30">
        <v>100</v>
      </c>
      <c r="L141" s="30" t="s">
        <v>116</v>
      </c>
      <c r="M141" s="30" t="s">
        <v>116</v>
      </c>
      <c r="N141" s="30" t="s">
        <v>116</v>
      </c>
      <c r="O141" s="30" t="s">
        <v>116</v>
      </c>
      <c r="P141" s="30" t="s">
        <v>116</v>
      </c>
      <c r="Q141" s="30" t="s">
        <v>116</v>
      </c>
      <c r="R141" s="30" t="s">
        <v>116</v>
      </c>
      <c r="S141" s="15" t="s">
        <v>116</v>
      </c>
      <c r="U141" s="55">
        <f t="shared" si="32"/>
        <v>0.57999999999999996</v>
      </c>
      <c r="V141" s="60">
        <f t="array" ref="V141:Y141">LINEST(D141:K141,$D$89:$K$89^{1;2;3},TRUE,FALSE)</f>
        <v>0</v>
      </c>
      <c r="W141" s="61">
        <v>0</v>
      </c>
      <c r="X141" s="61">
        <v>0</v>
      </c>
      <c r="Y141" s="62">
        <v>100</v>
      </c>
      <c r="Z141" s="7"/>
      <c r="AA141" s="59">
        <f t="shared" si="31"/>
        <v>100</v>
      </c>
      <c r="AB141" s="7"/>
      <c r="AC141" s="7"/>
    </row>
    <row r="142" spans="1:30" s="6" customFormat="1" x14ac:dyDescent="0.25">
      <c r="A142" s="28">
        <v>9</v>
      </c>
      <c r="B142" s="229"/>
      <c r="C142" s="29">
        <v>0.51</v>
      </c>
      <c r="D142" s="30">
        <v>100</v>
      </c>
      <c r="E142" s="30">
        <v>100</v>
      </c>
      <c r="F142" s="30">
        <v>100</v>
      </c>
      <c r="G142" s="30">
        <v>100</v>
      </c>
      <c r="H142" s="30">
        <v>100</v>
      </c>
      <c r="I142" s="30">
        <v>100</v>
      </c>
      <c r="J142" s="30">
        <v>100</v>
      </c>
      <c r="K142" s="30">
        <v>100</v>
      </c>
      <c r="L142" s="30" t="s">
        <v>116</v>
      </c>
      <c r="M142" s="30" t="s">
        <v>116</v>
      </c>
      <c r="N142" s="30" t="s">
        <v>116</v>
      </c>
      <c r="O142" s="30" t="s">
        <v>116</v>
      </c>
      <c r="P142" s="30" t="s">
        <v>116</v>
      </c>
      <c r="Q142" s="30" t="s">
        <v>116</v>
      </c>
      <c r="R142" s="30" t="s">
        <v>116</v>
      </c>
      <c r="S142" s="15" t="s">
        <v>116</v>
      </c>
      <c r="U142" s="55">
        <f t="shared" si="32"/>
        <v>0.51</v>
      </c>
      <c r="V142" s="60">
        <f t="array" ref="V142:Y142">LINEST(D142:K142,$D$89:$K$89^{1;2;3},TRUE,FALSE)</f>
        <v>0</v>
      </c>
      <c r="W142" s="61">
        <v>0</v>
      </c>
      <c r="X142" s="61">
        <v>0</v>
      </c>
      <c r="Y142" s="62">
        <v>100</v>
      </c>
      <c r="Z142" s="7"/>
      <c r="AA142" s="59">
        <f t="shared" si="31"/>
        <v>100</v>
      </c>
      <c r="AB142" s="7"/>
      <c r="AC142" s="7"/>
    </row>
    <row r="143" spans="1:30" s="6" customFormat="1" x14ac:dyDescent="0.25">
      <c r="A143" s="28">
        <v>10</v>
      </c>
      <c r="B143" s="229"/>
      <c r="C143" s="29">
        <v>0.44</v>
      </c>
      <c r="D143" s="30">
        <v>100</v>
      </c>
      <c r="E143" s="30">
        <v>100</v>
      </c>
      <c r="F143" s="30">
        <v>100</v>
      </c>
      <c r="G143" s="30">
        <v>100</v>
      </c>
      <c r="H143" s="30">
        <v>100</v>
      </c>
      <c r="I143" s="30">
        <v>100</v>
      </c>
      <c r="J143" s="30">
        <v>100</v>
      </c>
      <c r="K143" s="30">
        <v>100</v>
      </c>
      <c r="L143" s="30" t="s">
        <v>116</v>
      </c>
      <c r="M143" s="30" t="s">
        <v>116</v>
      </c>
      <c r="N143" s="30" t="s">
        <v>116</v>
      </c>
      <c r="O143" s="30" t="s">
        <v>116</v>
      </c>
      <c r="P143" s="30" t="s">
        <v>116</v>
      </c>
      <c r="Q143" s="30" t="s">
        <v>116</v>
      </c>
      <c r="R143" s="30" t="s">
        <v>116</v>
      </c>
      <c r="S143" s="15" t="s">
        <v>116</v>
      </c>
      <c r="U143" s="55">
        <f t="shared" si="32"/>
        <v>0.44</v>
      </c>
      <c r="V143" s="60">
        <f t="array" ref="V143:Y143">LINEST(D143:K143,$D$89:$K$89^{1;2;3},TRUE,FALSE)</f>
        <v>0</v>
      </c>
      <c r="W143" s="61">
        <v>0</v>
      </c>
      <c r="X143" s="61">
        <v>0</v>
      </c>
      <c r="Y143" s="62">
        <v>100</v>
      </c>
      <c r="Z143" s="7"/>
      <c r="AA143" s="59">
        <f t="shared" si="31"/>
        <v>100</v>
      </c>
      <c r="AB143" s="7"/>
      <c r="AC143" s="7"/>
    </row>
    <row r="144" spans="1:30" s="6" customFormat="1" x14ac:dyDescent="0.25">
      <c r="A144" s="28">
        <v>11</v>
      </c>
      <c r="B144" s="229"/>
      <c r="C144" s="29">
        <v>0.37</v>
      </c>
      <c r="D144" s="30">
        <v>100</v>
      </c>
      <c r="E144" s="30">
        <v>100</v>
      </c>
      <c r="F144" s="30">
        <v>100</v>
      </c>
      <c r="G144" s="30">
        <v>100</v>
      </c>
      <c r="H144" s="30">
        <v>100</v>
      </c>
      <c r="I144" s="30">
        <v>100</v>
      </c>
      <c r="J144" s="30">
        <v>100</v>
      </c>
      <c r="K144" s="30">
        <v>100</v>
      </c>
      <c r="L144" s="30" t="s">
        <v>116</v>
      </c>
      <c r="M144" s="30" t="s">
        <v>116</v>
      </c>
      <c r="N144" s="30" t="s">
        <v>116</v>
      </c>
      <c r="O144" s="30" t="s">
        <v>116</v>
      </c>
      <c r="P144" s="30" t="s">
        <v>116</v>
      </c>
      <c r="Q144" s="30" t="s">
        <v>116</v>
      </c>
      <c r="R144" s="30" t="s">
        <v>116</v>
      </c>
      <c r="S144" s="15" t="s">
        <v>116</v>
      </c>
      <c r="U144" s="55">
        <f t="shared" si="32"/>
        <v>0.37</v>
      </c>
      <c r="V144" s="60">
        <f t="array" ref="V144:Y144">LINEST(D144:K144,$D$89:$K$89^{1;2;3},TRUE,FALSE)</f>
        <v>0</v>
      </c>
      <c r="W144" s="61">
        <v>0</v>
      </c>
      <c r="X144" s="61">
        <v>0</v>
      </c>
      <c r="Y144" s="62">
        <v>100</v>
      </c>
      <c r="Z144" s="7"/>
      <c r="AA144" s="59">
        <f t="shared" si="31"/>
        <v>100</v>
      </c>
      <c r="AB144" s="7"/>
      <c r="AC144" s="7"/>
    </row>
    <row r="145" spans="1:30" s="6" customFormat="1" x14ac:dyDescent="0.25">
      <c r="A145" s="28">
        <v>12</v>
      </c>
      <c r="B145" s="229"/>
      <c r="C145" s="29">
        <v>0.3</v>
      </c>
      <c r="D145" s="30">
        <v>100</v>
      </c>
      <c r="E145" s="30">
        <v>100</v>
      </c>
      <c r="F145" s="30">
        <v>100</v>
      </c>
      <c r="G145" s="30">
        <v>100</v>
      </c>
      <c r="H145" s="30">
        <v>100</v>
      </c>
      <c r="I145" s="30">
        <v>100</v>
      </c>
      <c r="J145" s="30">
        <v>100</v>
      </c>
      <c r="K145" s="30">
        <v>100</v>
      </c>
      <c r="L145" s="30" t="s">
        <v>116</v>
      </c>
      <c r="M145" s="30" t="s">
        <v>116</v>
      </c>
      <c r="N145" s="30" t="s">
        <v>116</v>
      </c>
      <c r="O145" s="30" t="s">
        <v>116</v>
      </c>
      <c r="P145" s="30" t="s">
        <v>116</v>
      </c>
      <c r="Q145" s="30" t="s">
        <v>116</v>
      </c>
      <c r="R145" s="30" t="s">
        <v>116</v>
      </c>
      <c r="S145" s="15" t="s">
        <v>116</v>
      </c>
      <c r="U145" s="55">
        <f t="shared" si="32"/>
        <v>0.3</v>
      </c>
      <c r="V145" s="60">
        <f t="array" ref="V145:Y145">LINEST(D145:K145,$D$89:$K$89^{1;2;3},TRUE,FALSE)</f>
        <v>0</v>
      </c>
      <c r="W145" s="61">
        <v>0</v>
      </c>
      <c r="X145" s="61">
        <v>0</v>
      </c>
      <c r="Y145" s="62">
        <v>100</v>
      </c>
      <c r="Z145" s="7"/>
      <c r="AA145" s="59">
        <f t="shared" si="31"/>
        <v>100</v>
      </c>
      <c r="AB145" s="7"/>
      <c r="AC145" s="7"/>
    </row>
    <row r="146" spans="1:30" s="6" customFormat="1" x14ac:dyDescent="0.25">
      <c r="A146" s="28">
        <v>13</v>
      </c>
      <c r="B146" s="229"/>
      <c r="C146" s="29">
        <v>0.23</v>
      </c>
      <c r="D146" s="30">
        <v>100</v>
      </c>
      <c r="E146" s="30">
        <v>100</v>
      </c>
      <c r="F146" s="30">
        <v>100</v>
      </c>
      <c r="G146" s="30">
        <v>100</v>
      </c>
      <c r="H146" s="30">
        <v>100</v>
      </c>
      <c r="I146" s="30">
        <v>101</v>
      </c>
      <c r="J146" s="30">
        <v>100</v>
      </c>
      <c r="K146" s="30">
        <v>100</v>
      </c>
      <c r="L146" s="30" t="s">
        <v>116</v>
      </c>
      <c r="M146" s="30" t="s">
        <v>116</v>
      </c>
      <c r="N146" s="30" t="s">
        <v>116</v>
      </c>
      <c r="O146" s="30" t="s">
        <v>116</v>
      </c>
      <c r="P146" s="30" t="s">
        <v>116</v>
      </c>
      <c r="Q146" s="30" t="s">
        <v>116</v>
      </c>
      <c r="R146" s="30" t="s">
        <v>116</v>
      </c>
      <c r="S146" s="15" t="s">
        <v>116</v>
      </c>
      <c r="U146" s="55">
        <f t="shared" si="32"/>
        <v>0.23</v>
      </c>
      <c r="V146" s="60">
        <f t="array" ref="V146:Y146">LINEST(D146:K146,$D$89:$K$89^{1;2;3},TRUE,FALSE)</f>
        <v>0.14141414141414185</v>
      </c>
      <c r="W146" s="61">
        <v>-1.8744588744588797</v>
      </c>
      <c r="X146" s="61">
        <v>7.8715728715728916</v>
      </c>
      <c r="Y146" s="62">
        <v>89.766233766233739</v>
      </c>
      <c r="Z146" s="7"/>
      <c r="AA146" s="59">
        <f t="shared" si="31"/>
        <v>100.40872727272728</v>
      </c>
      <c r="AB146" s="7"/>
      <c r="AC146" s="7"/>
    </row>
    <row r="147" spans="1:30" s="6" customFormat="1" x14ac:dyDescent="0.25">
      <c r="A147" s="28">
        <v>14</v>
      </c>
      <c r="B147" s="229"/>
      <c r="C147" s="29">
        <v>0.16</v>
      </c>
      <c r="D147" s="30">
        <v>100</v>
      </c>
      <c r="E147" s="30">
        <v>100</v>
      </c>
      <c r="F147" s="30">
        <v>100</v>
      </c>
      <c r="G147" s="30">
        <v>103</v>
      </c>
      <c r="H147" s="30">
        <v>100</v>
      </c>
      <c r="I147" s="30">
        <v>114</v>
      </c>
      <c r="J147" s="30">
        <v>113</v>
      </c>
      <c r="K147" s="30">
        <v>104</v>
      </c>
      <c r="L147" s="30" t="s">
        <v>116</v>
      </c>
      <c r="M147" s="30" t="s">
        <v>116</v>
      </c>
      <c r="N147" s="30" t="s">
        <v>116</v>
      </c>
      <c r="O147" s="30" t="s">
        <v>116</v>
      </c>
      <c r="P147" s="30" t="s">
        <v>116</v>
      </c>
      <c r="Q147" s="30" t="s">
        <v>116</v>
      </c>
      <c r="R147" s="30" t="s">
        <v>116</v>
      </c>
      <c r="S147" s="15" t="s">
        <v>116</v>
      </c>
      <c r="U147" s="55">
        <f t="shared" si="32"/>
        <v>0.16</v>
      </c>
      <c r="V147" s="60">
        <f t="array" ref="V147:Y147">LINEST(D147:K147,$D$89:$K$89^{1;2;3},TRUE,FALSE)</f>
        <v>2.5454545454545601</v>
      </c>
      <c r="W147" s="61">
        <v>-32.835497835498018</v>
      </c>
      <c r="X147" s="61">
        <v>132.14069264069335</v>
      </c>
      <c r="Y147" s="62">
        <v>-59.160173160174054</v>
      </c>
      <c r="Z147" s="7"/>
      <c r="AA147" s="59">
        <f t="shared" si="31"/>
        <v>109.75899567099566</v>
      </c>
      <c r="AB147" s="7"/>
      <c r="AC147" s="7"/>
    </row>
    <row r="148" spans="1:30" s="6" customFormat="1" x14ac:dyDescent="0.25">
      <c r="A148" s="28">
        <v>15</v>
      </c>
      <c r="B148" s="229"/>
      <c r="C148" s="29">
        <v>0.09</v>
      </c>
      <c r="D148" s="30">
        <v>117</v>
      </c>
      <c r="E148" s="30">
        <v>100</v>
      </c>
      <c r="F148" s="30">
        <v>102</v>
      </c>
      <c r="G148" s="30">
        <v>129</v>
      </c>
      <c r="H148" s="30">
        <v>121</v>
      </c>
      <c r="I148" s="30">
        <v>151</v>
      </c>
      <c r="J148" s="30">
        <v>147</v>
      </c>
      <c r="K148" s="30">
        <v>128</v>
      </c>
      <c r="L148" s="30" t="s">
        <v>116</v>
      </c>
      <c r="M148" s="30" t="s">
        <v>116</v>
      </c>
      <c r="N148" s="30" t="s">
        <v>116</v>
      </c>
      <c r="O148" s="30" t="s">
        <v>116</v>
      </c>
      <c r="P148" s="30" t="s">
        <v>116</v>
      </c>
      <c r="Q148" s="30" t="s">
        <v>116</v>
      </c>
      <c r="R148" s="30" t="s">
        <v>116</v>
      </c>
      <c r="S148" s="15" t="s">
        <v>116</v>
      </c>
      <c r="U148" s="55">
        <f t="shared" si="32"/>
        <v>0.09</v>
      </c>
      <c r="V148" s="60">
        <f t="array" ref="V148:Y148">LINEST(D148:K148,$D$89:$K$89^{1;2;3},TRUE,FALSE)</f>
        <v>9.6363636363636385</v>
      </c>
      <c r="W148" s="61">
        <v>-123.98268398268398</v>
      </c>
      <c r="X148" s="61">
        <v>498.66017316017303</v>
      </c>
      <c r="Y148" s="62">
        <v>-493.76623376623343</v>
      </c>
      <c r="Z148" s="7"/>
      <c r="AA148" s="59">
        <f t="shared" si="31"/>
        <v>144.18898701298713</v>
      </c>
      <c r="AB148" s="7"/>
      <c r="AC148" s="7"/>
    </row>
    <row r="149" spans="1:30" s="6" customFormat="1" ht="15.75" thickBot="1" x14ac:dyDescent="0.3">
      <c r="A149" s="32">
        <v>16</v>
      </c>
      <c r="B149" s="230"/>
      <c r="C149" s="33">
        <v>0.02</v>
      </c>
      <c r="D149" s="34">
        <v>134</v>
      </c>
      <c r="E149" s="35">
        <v>100</v>
      </c>
      <c r="F149" s="35">
        <v>104</v>
      </c>
      <c r="G149" s="35">
        <v>155</v>
      </c>
      <c r="H149" s="35">
        <v>142</v>
      </c>
      <c r="I149" s="35">
        <v>188</v>
      </c>
      <c r="J149" s="35">
        <v>181</v>
      </c>
      <c r="K149" s="35">
        <v>152</v>
      </c>
      <c r="L149" s="35" t="s">
        <v>116</v>
      </c>
      <c r="M149" s="35" t="s">
        <v>116</v>
      </c>
      <c r="N149" s="35" t="s">
        <v>116</v>
      </c>
      <c r="O149" s="35" t="s">
        <v>116</v>
      </c>
      <c r="P149" s="35" t="s">
        <v>116</v>
      </c>
      <c r="Q149" s="35" t="s">
        <v>116</v>
      </c>
      <c r="R149" s="35" t="s">
        <v>116</v>
      </c>
      <c r="S149" s="18" t="s">
        <v>116</v>
      </c>
      <c r="U149" s="64">
        <f t="shared" si="32"/>
        <v>0.02</v>
      </c>
      <c r="V149" s="65">
        <f t="array" ref="V149:Y149">LINEST(D149:K149,$D$89:$K$89^{1;2;3},TRUE,FALSE)</f>
        <v>16.727272727272716</v>
      </c>
      <c r="W149" s="66">
        <v>-215.12987012986991</v>
      </c>
      <c r="X149" s="66">
        <v>865.17965367965246</v>
      </c>
      <c r="Y149" s="67">
        <v>-928.37229437229212</v>
      </c>
      <c r="Z149" s="7"/>
      <c r="AA149" s="68">
        <f t="shared" si="31"/>
        <v>178.61897835497871</v>
      </c>
      <c r="AB149" s="7"/>
      <c r="AC149" s="7"/>
    </row>
    <row r="150" spans="1:30" s="6" customFormat="1" ht="15.75" thickBot="1" x14ac:dyDescent="0.3">
      <c r="A150" s="69"/>
      <c r="U150" s="7"/>
      <c r="V150" s="7"/>
      <c r="W150" s="7"/>
      <c r="X150" s="7"/>
      <c r="Y150" s="7"/>
      <c r="Z150" s="7"/>
      <c r="AA150" s="7"/>
      <c r="AB150" s="7"/>
      <c r="AC150" s="7"/>
    </row>
    <row r="151" spans="1:30" s="6" customFormat="1" ht="15.75" thickBot="1" x14ac:dyDescent="0.3">
      <c r="A151" s="8" t="s">
        <v>38</v>
      </c>
      <c r="B151" s="9"/>
      <c r="C151" s="10"/>
      <c r="D151" s="234" t="s">
        <v>13</v>
      </c>
      <c r="E151" s="234"/>
      <c r="F151" s="234"/>
      <c r="G151" s="234"/>
      <c r="H151" s="234"/>
      <c r="I151" s="234"/>
      <c r="J151" s="234"/>
      <c r="K151" s="234"/>
      <c r="L151" s="234"/>
      <c r="M151" s="234"/>
      <c r="N151" s="234"/>
      <c r="O151" s="234"/>
      <c r="P151" s="234"/>
      <c r="Q151" s="234"/>
      <c r="R151" s="234"/>
      <c r="S151" s="235"/>
      <c r="U151" s="7"/>
      <c r="V151" s="7"/>
      <c r="W151" s="7"/>
      <c r="X151" s="7"/>
      <c r="Y151" s="7"/>
      <c r="Z151" s="7"/>
      <c r="AA151" s="7"/>
      <c r="AB151" s="7"/>
      <c r="AC151" s="7"/>
    </row>
    <row r="152" spans="1:30" s="6" customFormat="1" ht="15.75" thickBot="1" x14ac:dyDescent="0.3">
      <c r="A152" s="236" t="s">
        <v>36</v>
      </c>
      <c r="B152" s="237"/>
      <c r="C152" s="11"/>
      <c r="D152" s="12">
        <v>1</v>
      </c>
      <c r="E152" s="13">
        <v>2</v>
      </c>
      <c r="F152" s="13">
        <v>3</v>
      </c>
      <c r="G152" s="13">
        <v>4</v>
      </c>
      <c r="H152" s="13">
        <v>5</v>
      </c>
      <c r="I152" s="13">
        <v>6</v>
      </c>
      <c r="J152" s="13">
        <v>7</v>
      </c>
      <c r="K152" s="13">
        <v>8</v>
      </c>
      <c r="L152" s="13">
        <v>9</v>
      </c>
      <c r="M152" s="13">
        <v>10</v>
      </c>
      <c r="N152" s="13">
        <v>11</v>
      </c>
      <c r="O152" s="13">
        <v>12</v>
      </c>
      <c r="P152" s="13">
        <v>13</v>
      </c>
      <c r="Q152" s="13">
        <v>14</v>
      </c>
      <c r="R152" s="13">
        <v>15</v>
      </c>
      <c r="S152" s="14">
        <v>16</v>
      </c>
      <c r="U152" s="7"/>
      <c r="V152" s="7"/>
      <c r="W152" s="7"/>
      <c r="X152" s="7"/>
      <c r="Y152" s="7"/>
      <c r="Z152" s="7"/>
      <c r="AA152" s="7"/>
      <c r="AB152" s="7"/>
      <c r="AC152" s="7"/>
    </row>
    <row r="153" spans="1:30" s="6" customFormat="1" ht="15.75" thickBot="1" x14ac:dyDescent="0.3">
      <c r="A153" s="238"/>
      <c r="B153" s="239"/>
      <c r="C153" s="15"/>
      <c r="D153" s="16"/>
      <c r="E153" s="16"/>
      <c r="F153" s="16"/>
      <c r="G153" s="16"/>
      <c r="H153" s="16"/>
      <c r="I153" s="16"/>
      <c r="J153" s="16"/>
      <c r="K153" s="16"/>
      <c r="L153" s="16"/>
      <c r="M153" s="16"/>
      <c r="N153" s="16"/>
      <c r="O153" s="16"/>
      <c r="P153" s="16"/>
      <c r="Q153" s="16"/>
      <c r="R153" s="16"/>
      <c r="S153" s="17"/>
      <c r="U153" s="7"/>
      <c r="V153" s="7"/>
      <c r="W153" s="7"/>
      <c r="X153" s="7"/>
      <c r="AA153" s="41" t="s">
        <v>14</v>
      </c>
      <c r="AB153" s="42"/>
      <c r="AC153" s="42"/>
      <c r="AD153" s="43"/>
    </row>
    <row r="154" spans="1:30" s="6" customFormat="1" ht="15.75" thickBot="1" x14ac:dyDescent="0.3">
      <c r="A154" s="240" t="str">
        <f>A132</f>
        <v xml:space="preserve">Inj Period (mS) : </v>
      </c>
      <c r="B154" s="241"/>
      <c r="C154" s="18">
        <v>6.41</v>
      </c>
      <c r="D154" s="242" t="s">
        <v>35</v>
      </c>
      <c r="E154" s="243"/>
      <c r="F154" s="243"/>
      <c r="G154" s="243"/>
      <c r="H154" s="243"/>
      <c r="I154" s="243"/>
      <c r="J154" s="243"/>
      <c r="K154" s="243"/>
      <c r="L154" s="243"/>
      <c r="M154" s="243"/>
      <c r="N154" s="243"/>
      <c r="O154" s="243"/>
      <c r="P154" s="243"/>
      <c r="Q154" s="243"/>
      <c r="R154" s="243"/>
      <c r="S154" s="244"/>
      <c r="V154" s="231" t="s">
        <v>15</v>
      </c>
      <c r="W154" s="232"/>
      <c r="X154" s="232"/>
      <c r="Y154" s="233"/>
      <c r="AA154" s="44" t="s">
        <v>37</v>
      </c>
      <c r="AB154" s="45"/>
      <c r="AC154" s="46"/>
      <c r="AD154" s="47"/>
    </row>
    <row r="155" spans="1:30" s="6" customFormat="1" ht="15.75" thickBot="1" x14ac:dyDescent="0.3">
      <c r="A155" s="19"/>
      <c r="B155" s="20"/>
      <c r="C155" s="21"/>
      <c r="D155" s="22">
        <f t="array" ref="D155:S155">TRANSPOSE(C134:C149)</f>
        <v>2</v>
      </c>
      <c r="E155" s="23">
        <v>1</v>
      </c>
      <c r="F155" s="23">
        <v>0.93</v>
      </c>
      <c r="G155" s="23">
        <v>0.86</v>
      </c>
      <c r="H155" s="23">
        <v>0.79</v>
      </c>
      <c r="I155" s="23">
        <v>0.72</v>
      </c>
      <c r="J155" s="23">
        <v>0.65</v>
      </c>
      <c r="K155" s="23">
        <v>0.57999999999999996</v>
      </c>
      <c r="L155" s="23">
        <v>0.51</v>
      </c>
      <c r="M155" s="23">
        <v>0.44</v>
      </c>
      <c r="N155" s="23">
        <v>0.37</v>
      </c>
      <c r="O155" s="23">
        <v>0.3</v>
      </c>
      <c r="P155" s="23">
        <v>0.23</v>
      </c>
      <c r="Q155" s="23">
        <v>0.16</v>
      </c>
      <c r="R155" s="23">
        <v>0.09</v>
      </c>
      <c r="S155" s="24">
        <v>0.02</v>
      </c>
      <c r="U155" s="48" t="s">
        <v>17</v>
      </c>
      <c r="V155" s="49" t="s">
        <v>18</v>
      </c>
      <c r="W155" s="50" t="s">
        <v>19</v>
      </c>
      <c r="X155" s="51" t="s">
        <v>20</v>
      </c>
      <c r="Y155" s="52" t="s">
        <v>21</v>
      </c>
      <c r="Z155" s="7"/>
      <c r="AA155" s="71">
        <v>0.2</v>
      </c>
      <c r="AB155" s="54" t="s">
        <v>13</v>
      </c>
      <c r="AC155" s="7"/>
    </row>
    <row r="156" spans="1:30" s="6" customFormat="1" ht="15" customHeight="1" x14ac:dyDescent="0.25">
      <c r="A156" s="25">
        <v>1</v>
      </c>
      <c r="B156" s="228" t="s">
        <v>6</v>
      </c>
      <c r="C156" s="21">
        <f t="array" ref="C156:C171">TRANSPOSE(D133:S133)</f>
        <v>6</v>
      </c>
      <c r="D156" s="26">
        <f t="array" ref="D156:S156">TRANSPOSE(D$134:D$149)</f>
        <v>100</v>
      </c>
      <c r="E156" s="26">
        <v>100</v>
      </c>
      <c r="F156" s="26">
        <v>100</v>
      </c>
      <c r="G156" s="26">
        <v>100</v>
      </c>
      <c r="H156" s="26">
        <v>100</v>
      </c>
      <c r="I156" s="26">
        <v>100</v>
      </c>
      <c r="J156" s="26">
        <v>100</v>
      </c>
      <c r="K156" s="26">
        <v>100</v>
      </c>
      <c r="L156" s="26">
        <v>100</v>
      </c>
      <c r="M156" s="26">
        <v>100</v>
      </c>
      <c r="N156" s="26">
        <v>100</v>
      </c>
      <c r="O156" s="26">
        <v>100</v>
      </c>
      <c r="P156" s="26">
        <v>100</v>
      </c>
      <c r="Q156" s="26">
        <v>100</v>
      </c>
      <c r="R156" s="26">
        <v>117</v>
      </c>
      <c r="S156" s="27">
        <v>134</v>
      </c>
      <c r="U156" s="55">
        <f>C156</f>
        <v>6</v>
      </c>
      <c r="V156" s="56">
        <f t="array" ref="V156:Y156">LINEST(E156:S156,$E$155:$S$155^{1;2;3},TRUE,FALSE)</f>
        <v>-202.46193715581438</v>
      </c>
      <c r="W156" s="57">
        <v>375.36443148688016</v>
      </c>
      <c r="X156" s="57">
        <v>-209.10268869452537</v>
      </c>
      <c r="Y156" s="58">
        <v>133.26686103012634</v>
      </c>
      <c r="Z156" s="7"/>
      <c r="AA156" s="59">
        <f>(V156*POWER($AA$111,3))+(W156*POWER($AA$111,2))+(X156*$AA$111)+Y156</f>
        <v>108.5904761904762</v>
      </c>
      <c r="AB156" s="7"/>
      <c r="AC156" s="7"/>
    </row>
    <row r="157" spans="1:30" s="6" customFormat="1" x14ac:dyDescent="0.25">
      <c r="A157" s="28">
        <v>2</v>
      </c>
      <c r="B157" s="229"/>
      <c r="C157" s="29">
        <v>5.5</v>
      </c>
      <c r="D157" s="30">
        <f t="array" ref="D157:S157">TRANSPOSE(E$134:E$149)</f>
        <v>100</v>
      </c>
      <c r="E157" s="30">
        <v>100</v>
      </c>
      <c r="F157" s="30">
        <v>100</v>
      </c>
      <c r="G157" s="30">
        <v>100</v>
      </c>
      <c r="H157" s="30">
        <v>100</v>
      </c>
      <c r="I157" s="30">
        <v>100</v>
      </c>
      <c r="J157" s="30">
        <v>100</v>
      </c>
      <c r="K157" s="30">
        <v>100</v>
      </c>
      <c r="L157" s="30">
        <v>100</v>
      </c>
      <c r="M157" s="30">
        <v>100</v>
      </c>
      <c r="N157" s="30">
        <v>100</v>
      </c>
      <c r="O157" s="30">
        <v>100</v>
      </c>
      <c r="P157" s="30">
        <v>100</v>
      </c>
      <c r="Q157" s="30">
        <v>100</v>
      </c>
      <c r="R157" s="30">
        <v>100</v>
      </c>
      <c r="S157" s="15">
        <v>100</v>
      </c>
      <c r="U157" s="55">
        <f t="shared" ref="U157:U171" si="33">C157</f>
        <v>5.5</v>
      </c>
      <c r="V157" s="60">
        <f t="array" ref="V157:Y157">LINEST(E157:S157,$E$155:$S$155^{1;2;3},TRUE,FALSE)</f>
        <v>0</v>
      </c>
      <c r="W157" s="61">
        <v>0</v>
      </c>
      <c r="X157" s="61">
        <v>0</v>
      </c>
      <c r="Y157" s="62">
        <v>100</v>
      </c>
      <c r="Z157" s="7"/>
      <c r="AA157" s="59">
        <f t="shared" ref="AA157:AA163" si="34">(V157*POWER($AA$111,3))+(W157*POWER($AA$111,2))+(X157*$AA$111)+Y157</f>
        <v>100</v>
      </c>
      <c r="AB157" s="7"/>
      <c r="AC157" s="7"/>
    </row>
    <row r="158" spans="1:30" s="6" customFormat="1" x14ac:dyDescent="0.25">
      <c r="A158" s="28">
        <v>3</v>
      </c>
      <c r="B158" s="229"/>
      <c r="C158" s="29">
        <v>5</v>
      </c>
      <c r="D158" s="30">
        <f t="array" ref="D158:S158">TRANSPOSE(F$134:F$149)</f>
        <v>100</v>
      </c>
      <c r="E158" s="30">
        <v>100</v>
      </c>
      <c r="F158" s="30">
        <v>100</v>
      </c>
      <c r="G158" s="30">
        <v>100</v>
      </c>
      <c r="H158" s="30">
        <v>100</v>
      </c>
      <c r="I158" s="30">
        <v>100</v>
      </c>
      <c r="J158" s="30">
        <v>100</v>
      </c>
      <c r="K158" s="30">
        <v>100</v>
      </c>
      <c r="L158" s="30">
        <v>100</v>
      </c>
      <c r="M158" s="30">
        <v>100</v>
      </c>
      <c r="N158" s="30">
        <v>100</v>
      </c>
      <c r="O158" s="30">
        <v>100</v>
      </c>
      <c r="P158" s="30">
        <v>100</v>
      </c>
      <c r="Q158" s="30">
        <v>100</v>
      </c>
      <c r="R158" s="30">
        <v>102</v>
      </c>
      <c r="S158" s="15">
        <v>104</v>
      </c>
      <c r="U158" s="55">
        <f t="shared" si="33"/>
        <v>5</v>
      </c>
      <c r="V158" s="60">
        <f t="array" ref="V158:Y158">LINEST(E158:S158,$E$155:$S$155^{1;2;3},TRUE,FALSE)</f>
        <v>-23.819051430095822</v>
      </c>
      <c r="W158" s="61">
        <v>44.160521351397684</v>
      </c>
      <c r="X158" s="61">
        <v>-24.600316317002992</v>
      </c>
      <c r="Y158" s="62">
        <v>103.91374835648546</v>
      </c>
      <c r="Z158" s="7"/>
      <c r="AA158" s="59">
        <f t="shared" si="34"/>
        <v>101.01064425770309</v>
      </c>
      <c r="AB158" s="7"/>
      <c r="AC158" s="7"/>
    </row>
    <row r="159" spans="1:30" s="6" customFormat="1" x14ac:dyDescent="0.25">
      <c r="A159" s="28">
        <v>4</v>
      </c>
      <c r="B159" s="229"/>
      <c r="C159" s="29">
        <v>4.5</v>
      </c>
      <c r="D159" s="30">
        <f t="array" ref="D159:S159">TRANSPOSE(G$134:G$149)</f>
        <v>100</v>
      </c>
      <c r="E159" s="30">
        <v>100</v>
      </c>
      <c r="F159" s="30">
        <v>100</v>
      </c>
      <c r="G159" s="30">
        <v>100</v>
      </c>
      <c r="H159" s="30">
        <v>100</v>
      </c>
      <c r="I159" s="30">
        <v>100</v>
      </c>
      <c r="J159" s="30">
        <v>100</v>
      </c>
      <c r="K159" s="30">
        <v>100</v>
      </c>
      <c r="L159" s="30">
        <v>100</v>
      </c>
      <c r="M159" s="30">
        <v>100</v>
      </c>
      <c r="N159" s="30">
        <v>100</v>
      </c>
      <c r="O159" s="30">
        <v>100</v>
      </c>
      <c r="P159" s="30">
        <v>100</v>
      </c>
      <c r="Q159" s="30">
        <v>103</v>
      </c>
      <c r="R159" s="30">
        <v>129</v>
      </c>
      <c r="S159" s="15">
        <v>155</v>
      </c>
      <c r="U159" s="55">
        <f t="shared" si="33"/>
        <v>4.5</v>
      </c>
      <c r="V159" s="60">
        <f t="array" ref="V159:Y159">LINEST(E159:S159,$E$155:$S$155^{1;2;3},TRUE,FALSE)</f>
        <v>-322.29008819645031</v>
      </c>
      <c r="W159" s="61">
        <v>601.44387425299738</v>
      </c>
      <c r="X159" s="61">
        <v>-338.5295143698504</v>
      </c>
      <c r="Y159" s="62">
        <v>154.85710086232297</v>
      </c>
      <c r="Z159" s="7"/>
      <c r="AA159" s="59">
        <f t="shared" si="34"/>
        <v>114.76924154277097</v>
      </c>
      <c r="AB159" s="7"/>
      <c r="AC159" s="7"/>
    </row>
    <row r="160" spans="1:30" s="6" customFormat="1" x14ac:dyDescent="0.25">
      <c r="A160" s="28">
        <v>5</v>
      </c>
      <c r="B160" s="229"/>
      <c r="C160" s="29">
        <v>4</v>
      </c>
      <c r="D160" s="30">
        <f t="array" ref="D160:S160">TRANSPOSE(H$134:H$149)</f>
        <v>100</v>
      </c>
      <c r="E160" s="30">
        <v>100</v>
      </c>
      <c r="F160" s="30">
        <v>100</v>
      </c>
      <c r="G160" s="30">
        <v>100</v>
      </c>
      <c r="H160" s="30">
        <v>100</v>
      </c>
      <c r="I160" s="30">
        <v>100</v>
      </c>
      <c r="J160" s="30">
        <v>100</v>
      </c>
      <c r="K160" s="30">
        <v>100</v>
      </c>
      <c r="L160" s="30">
        <v>100</v>
      </c>
      <c r="M160" s="30">
        <v>100</v>
      </c>
      <c r="N160" s="30">
        <v>100</v>
      </c>
      <c r="O160" s="30">
        <v>100</v>
      </c>
      <c r="P160" s="30">
        <v>100</v>
      </c>
      <c r="Q160" s="30">
        <v>100</v>
      </c>
      <c r="R160" s="30">
        <v>121</v>
      </c>
      <c r="S160" s="15">
        <v>142</v>
      </c>
      <c r="U160" s="55">
        <f t="shared" si="33"/>
        <v>4</v>
      </c>
      <c r="V160" s="60">
        <f t="array" ref="V160:Y160">LINEST(E160:S160,$E$155:$S$155^{1;2;3},TRUE,FALSE)</f>
        <v>-250.10004001600618</v>
      </c>
      <c r="W160" s="61">
        <v>463.68547418967569</v>
      </c>
      <c r="X160" s="61">
        <v>-258.30332132853147</v>
      </c>
      <c r="Y160" s="62">
        <v>141.09435774309731</v>
      </c>
      <c r="Z160" s="7"/>
      <c r="AA160" s="59">
        <f t="shared" si="34"/>
        <v>110.61176470588241</v>
      </c>
      <c r="AB160" s="7"/>
      <c r="AC160" s="7"/>
    </row>
    <row r="161" spans="1:29" s="6" customFormat="1" x14ac:dyDescent="0.25">
      <c r="A161" s="28">
        <v>6</v>
      </c>
      <c r="B161" s="229"/>
      <c r="C161" s="29">
        <v>3.5</v>
      </c>
      <c r="D161" s="30">
        <f t="array" ref="D161:S161">TRANSPOSE(I$134:I$149)</f>
        <v>100</v>
      </c>
      <c r="E161" s="30">
        <v>100</v>
      </c>
      <c r="F161" s="30">
        <v>100</v>
      </c>
      <c r="G161" s="30">
        <v>100</v>
      </c>
      <c r="H161" s="30">
        <v>100</v>
      </c>
      <c r="I161" s="30">
        <v>100</v>
      </c>
      <c r="J161" s="30">
        <v>100</v>
      </c>
      <c r="K161" s="30">
        <v>100</v>
      </c>
      <c r="L161" s="30">
        <v>100</v>
      </c>
      <c r="M161" s="30">
        <v>100</v>
      </c>
      <c r="N161" s="30">
        <v>100</v>
      </c>
      <c r="O161" s="30">
        <v>100</v>
      </c>
      <c r="P161" s="30">
        <v>101</v>
      </c>
      <c r="Q161" s="30">
        <v>114</v>
      </c>
      <c r="R161" s="30">
        <v>151</v>
      </c>
      <c r="S161" s="15">
        <v>188</v>
      </c>
      <c r="U161" s="55">
        <f t="shared" si="33"/>
        <v>3.5</v>
      </c>
      <c r="V161" s="60">
        <f t="array" ref="V161:Y161">LINEST(E161:S161,$E$155:$S$155^{1;2;3},TRUE,FALSE)</f>
        <v>-496.10808914530332</v>
      </c>
      <c r="W161" s="61">
        <v>939.08442497878195</v>
      </c>
      <c r="X161" s="61">
        <v>-540.37624817936933</v>
      </c>
      <c r="Y161" s="62">
        <v>190.94435679033518</v>
      </c>
      <c r="Z161" s="7"/>
      <c r="AA161" s="59">
        <f t="shared" si="34"/>
        <v>126.49265962795374</v>
      </c>
      <c r="AB161" s="7"/>
      <c r="AC161" s="7"/>
    </row>
    <row r="162" spans="1:29" s="6" customFormat="1" x14ac:dyDescent="0.25">
      <c r="A162" s="28">
        <v>7</v>
      </c>
      <c r="B162" s="229"/>
      <c r="C162" s="29">
        <v>3</v>
      </c>
      <c r="D162" s="30">
        <f t="array" ref="D162:S162">TRANSPOSE(J$134:J$149)</f>
        <v>100</v>
      </c>
      <c r="E162" s="30">
        <v>100</v>
      </c>
      <c r="F162" s="30">
        <v>100</v>
      </c>
      <c r="G162" s="30">
        <v>100</v>
      </c>
      <c r="H162" s="30">
        <v>100</v>
      </c>
      <c r="I162" s="30">
        <v>100</v>
      </c>
      <c r="J162" s="30">
        <v>100</v>
      </c>
      <c r="K162" s="30">
        <v>100</v>
      </c>
      <c r="L162" s="30">
        <v>100</v>
      </c>
      <c r="M162" s="30">
        <v>100</v>
      </c>
      <c r="N162" s="30">
        <v>100</v>
      </c>
      <c r="O162" s="30">
        <v>100</v>
      </c>
      <c r="P162" s="30">
        <v>100</v>
      </c>
      <c r="Q162" s="30">
        <v>113</v>
      </c>
      <c r="R162" s="30">
        <v>147</v>
      </c>
      <c r="S162" s="15">
        <v>181</v>
      </c>
      <c r="U162" s="55">
        <f t="shared" si="33"/>
        <v>3</v>
      </c>
      <c r="V162" s="60">
        <f t="array" ref="V162:Y162">LINEST(E162:S162,$E$155:$S$155^{1;2;3},TRUE,FALSE)</f>
        <v>-459.70769260084927</v>
      </c>
      <c r="W162" s="61">
        <v>869.27628194134729</v>
      </c>
      <c r="X162" s="61">
        <v>-499.34878713390106</v>
      </c>
      <c r="Y162" s="62">
        <v>183.77333504830506</v>
      </c>
      <c r="Z162" s="7"/>
      <c r="AA162" s="59">
        <f t="shared" si="34"/>
        <v>124.2480392156863</v>
      </c>
      <c r="AB162" s="7"/>
      <c r="AC162" s="7"/>
    </row>
    <row r="163" spans="1:29" s="6" customFormat="1" x14ac:dyDescent="0.25">
      <c r="A163" s="28">
        <v>8</v>
      </c>
      <c r="B163" s="229"/>
      <c r="C163" s="29">
        <v>2.5</v>
      </c>
      <c r="D163" s="30">
        <f t="array" ref="D163:S163">TRANSPOSE(K$134:K$149)</f>
        <v>100</v>
      </c>
      <c r="E163" s="30">
        <v>100</v>
      </c>
      <c r="F163" s="30">
        <v>100</v>
      </c>
      <c r="G163" s="30">
        <v>100</v>
      </c>
      <c r="H163" s="30">
        <v>100</v>
      </c>
      <c r="I163" s="30">
        <v>100</v>
      </c>
      <c r="J163" s="30">
        <v>100</v>
      </c>
      <c r="K163" s="30">
        <v>100</v>
      </c>
      <c r="L163" s="30">
        <v>100</v>
      </c>
      <c r="M163" s="30">
        <v>100</v>
      </c>
      <c r="N163" s="30">
        <v>100</v>
      </c>
      <c r="O163" s="30">
        <v>100</v>
      </c>
      <c r="P163" s="30">
        <v>100</v>
      </c>
      <c r="Q163" s="30">
        <v>104</v>
      </c>
      <c r="R163" s="30">
        <v>128</v>
      </c>
      <c r="S163" s="15">
        <v>152</v>
      </c>
      <c r="U163" s="55">
        <f t="shared" si="33"/>
        <v>2.5</v>
      </c>
      <c r="V163" s="60">
        <f t="array" ref="V163:Y163">LINEST(E163:S163,$E$155:$S$155^{1;2;3},TRUE,FALSE)</f>
        <v>-302.68517663475609</v>
      </c>
      <c r="W163" s="61">
        <v>566.40238512987582</v>
      </c>
      <c r="X163" s="61">
        <v>-320.17099880245132</v>
      </c>
      <c r="Y163" s="62">
        <v>152.2694765818415</v>
      </c>
      <c r="Z163" s="7"/>
      <c r="AA163" s="59">
        <f t="shared" si="34"/>
        <v>114.30221934927815</v>
      </c>
      <c r="AB163" s="7"/>
      <c r="AC163" s="7"/>
    </row>
    <row r="164" spans="1:29" s="6" customFormat="1" x14ac:dyDescent="0.25">
      <c r="A164" s="28">
        <v>9</v>
      </c>
      <c r="B164" s="229"/>
      <c r="C164" s="29" t="str">
        <v/>
      </c>
      <c r="D164" s="30" t="str">
        <f t="array" ref="D164:S164">TRANSPOSE(L$134:L$149)</f>
        <v/>
      </c>
      <c r="E164" s="30" t="str">
        <v/>
      </c>
      <c r="F164" s="30" t="str">
        <v/>
      </c>
      <c r="G164" s="30" t="str">
        <v/>
      </c>
      <c r="H164" s="30" t="str">
        <v/>
      </c>
      <c r="I164" s="30" t="str">
        <v/>
      </c>
      <c r="J164" s="30" t="str">
        <v/>
      </c>
      <c r="K164" s="30" t="str">
        <v/>
      </c>
      <c r="L164" s="30" t="str">
        <v/>
      </c>
      <c r="M164" s="30" t="str">
        <v/>
      </c>
      <c r="N164" s="30" t="str">
        <v/>
      </c>
      <c r="O164" s="30" t="str">
        <v/>
      </c>
      <c r="P164" s="30" t="str">
        <v/>
      </c>
      <c r="Q164" s="30" t="str">
        <v/>
      </c>
      <c r="R164" s="30" t="str">
        <v/>
      </c>
      <c r="S164" s="15" t="str">
        <v/>
      </c>
      <c r="U164" s="55" t="str">
        <f t="shared" si="33"/>
        <v/>
      </c>
      <c r="V164" s="60" t="e">
        <f t="array" ref="V164:Y164">LINEST(E164:S164,$E$155:$S$155^{1;2;3},TRUE,FALSE)</f>
        <v>#VALUE!</v>
      </c>
      <c r="W164" s="61" t="e">
        <v>#VALUE!</v>
      </c>
      <c r="X164" s="61" t="e">
        <v>#VALUE!</v>
      </c>
      <c r="Y164" s="62" t="e">
        <v>#VALUE!</v>
      </c>
      <c r="Z164" s="7"/>
      <c r="AA164" s="59" t="e">
        <f>(V164*POWER($AA$111,3))+(W164*POWER($AA$111,2))+(X164*$AA$111)+Y164</f>
        <v>#VALUE!</v>
      </c>
      <c r="AB164" s="7"/>
      <c r="AC164" s="7"/>
    </row>
    <row r="165" spans="1:29" s="6" customFormat="1" x14ac:dyDescent="0.25">
      <c r="A165" s="28">
        <v>10</v>
      </c>
      <c r="B165" s="229"/>
      <c r="C165" s="29" t="str">
        <v/>
      </c>
      <c r="D165" s="30" t="str">
        <f t="array" ref="D165:S165">TRANSPOSE(M$134:M$149)</f>
        <v/>
      </c>
      <c r="E165" s="30" t="str">
        <v/>
      </c>
      <c r="F165" s="30" t="str">
        <v/>
      </c>
      <c r="G165" s="30" t="str">
        <v/>
      </c>
      <c r="H165" s="30" t="str">
        <v/>
      </c>
      <c r="I165" s="30" t="str">
        <v/>
      </c>
      <c r="J165" s="30" t="str">
        <v/>
      </c>
      <c r="K165" s="30" t="str">
        <v/>
      </c>
      <c r="L165" s="30" t="str">
        <v/>
      </c>
      <c r="M165" s="30" t="str">
        <v/>
      </c>
      <c r="N165" s="30" t="str">
        <v/>
      </c>
      <c r="O165" s="30" t="str">
        <v/>
      </c>
      <c r="P165" s="30" t="str">
        <v/>
      </c>
      <c r="Q165" s="30" t="str">
        <v/>
      </c>
      <c r="R165" s="30" t="str">
        <v/>
      </c>
      <c r="S165" s="15" t="str">
        <v/>
      </c>
      <c r="U165" s="55" t="str">
        <f t="shared" si="33"/>
        <v/>
      </c>
      <c r="V165" s="60" t="e">
        <f t="array" ref="V165:Y165">LINEST(E165:S165,$E$155:$S$155^{1;2;3},TRUE,FALSE)</f>
        <v>#VALUE!</v>
      </c>
      <c r="W165" s="61" t="e">
        <v>#VALUE!</v>
      </c>
      <c r="X165" s="61" t="e">
        <v>#VALUE!</v>
      </c>
      <c r="Y165" s="62" t="e">
        <v>#VALUE!</v>
      </c>
      <c r="Z165" s="7"/>
      <c r="AA165" s="59" t="e">
        <f t="shared" ref="AA165:AA171" si="35">(V165*POWER($AA$111,3))+(W165*POWER($AA$111,2))+(X165*$AA$111)+Y165</f>
        <v>#VALUE!</v>
      </c>
      <c r="AB165" s="7"/>
      <c r="AC165" s="7"/>
    </row>
    <row r="166" spans="1:29" s="6" customFormat="1" x14ac:dyDescent="0.25">
      <c r="A166" s="28">
        <v>11</v>
      </c>
      <c r="B166" s="229"/>
      <c r="C166" s="29" t="str">
        <v/>
      </c>
      <c r="D166" s="30" t="str">
        <f t="array" ref="D166:S166">TRANSPOSE(N$134:N$149)</f>
        <v/>
      </c>
      <c r="E166" s="30" t="str">
        <v/>
      </c>
      <c r="F166" s="30" t="str">
        <v/>
      </c>
      <c r="G166" s="30" t="str">
        <v/>
      </c>
      <c r="H166" s="30" t="str">
        <v/>
      </c>
      <c r="I166" s="30" t="str">
        <v/>
      </c>
      <c r="J166" s="30" t="str">
        <v/>
      </c>
      <c r="K166" s="30" t="str">
        <v/>
      </c>
      <c r="L166" s="30" t="str">
        <v/>
      </c>
      <c r="M166" s="30" t="str">
        <v/>
      </c>
      <c r="N166" s="30" t="str">
        <v/>
      </c>
      <c r="O166" s="30" t="str">
        <v/>
      </c>
      <c r="P166" s="30" t="str">
        <v/>
      </c>
      <c r="Q166" s="30" t="str">
        <v/>
      </c>
      <c r="R166" s="30" t="str">
        <v/>
      </c>
      <c r="S166" s="15" t="str">
        <v/>
      </c>
      <c r="U166" s="55" t="str">
        <f t="shared" si="33"/>
        <v/>
      </c>
      <c r="V166" s="60" t="e">
        <f t="array" ref="V166:Y166">LINEST(E166:S166,$E$155:$S$155^{1;2;3},TRUE,FALSE)</f>
        <v>#VALUE!</v>
      </c>
      <c r="W166" s="61" t="e">
        <v>#VALUE!</v>
      </c>
      <c r="X166" s="61" t="e">
        <v>#VALUE!</v>
      </c>
      <c r="Y166" s="62" t="e">
        <v>#VALUE!</v>
      </c>
      <c r="Z166" s="7"/>
      <c r="AA166" s="59" t="e">
        <f t="shared" si="35"/>
        <v>#VALUE!</v>
      </c>
      <c r="AB166" s="7"/>
      <c r="AC166" s="7"/>
    </row>
    <row r="167" spans="1:29" s="6" customFormat="1" x14ac:dyDescent="0.25">
      <c r="A167" s="28">
        <v>12</v>
      </c>
      <c r="B167" s="229"/>
      <c r="C167" s="29" t="str">
        <v/>
      </c>
      <c r="D167" s="30" t="str">
        <f t="array" ref="D167:S167">TRANSPOSE(O$134:O$149)</f>
        <v/>
      </c>
      <c r="E167" s="30" t="str">
        <v/>
      </c>
      <c r="F167" s="30" t="str">
        <v/>
      </c>
      <c r="G167" s="30" t="str">
        <v/>
      </c>
      <c r="H167" s="30" t="str">
        <v/>
      </c>
      <c r="I167" s="30" t="str">
        <v/>
      </c>
      <c r="J167" s="30" t="str">
        <v/>
      </c>
      <c r="K167" s="30" t="str">
        <v/>
      </c>
      <c r="L167" s="30" t="str">
        <v/>
      </c>
      <c r="M167" s="30" t="str">
        <v/>
      </c>
      <c r="N167" s="30" t="str">
        <v/>
      </c>
      <c r="O167" s="30" t="str">
        <v/>
      </c>
      <c r="P167" s="30" t="str">
        <v/>
      </c>
      <c r="Q167" s="30" t="str">
        <v/>
      </c>
      <c r="R167" s="30" t="str">
        <v/>
      </c>
      <c r="S167" s="15" t="str">
        <v/>
      </c>
      <c r="U167" s="55" t="str">
        <f t="shared" si="33"/>
        <v/>
      </c>
      <c r="V167" s="60" t="e">
        <f t="array" ref="V167:Y167">LINEST(E167:S167,$E$155:$S$155^{1;2;3},TRUE,FALSE)</f>
        <v>#VALUE!</v>
      </c>
      <c r="W167" s="61" t="e">
        <v>#VALUE!</v>
      </c>
      <c r="X167" s="61" t="e">
        <v>#VALUE!</v>
      </c>
      <c r="Y167" s="62" t="e">
        <v>#VALUE!</v>
      </c>
      <c r="Z167" s="7"/>
      <c r="AA167" s="59" t="e">
        <f t="shared" si="35"/>
        <v>#VALUE!</v>
      </c>
      <c r="AB167" s="7"/>
      <c r="AC167" s="7"/>
    </row>
    <row r="168" spans="1:29" s="6" customFormat="1" x14ac:dyDescent="0.25">
      <c r="A168" s="28">
        <v>13</v>
      </c>
      <c r="B168" s="229"/>
      <c r="C168" s="29" t="str">
        <v/>
      </c>
      <c r="D168" s="30" t="str">
        <f t="array" ref="D168:S168">TRANSPOSE(P$134:P$149)</f>
        <v/>
      </c>
      <c r="E168" s="30" t="str">
        <v/>
      </c>
      <c r="F168" s="30" t="str">
        <v/>
      </c>
      <c r="G168" s="30" t="str">
        <v/>
      </c>
      <c r="H168" s="30" t="str">
        <v/>
      </c>
      <c r="I168" s="30" t="str">
        <v/>
      </c>
      <c r="J168" s="30" t="str">
        <v/>
      </c>
      <c r="K168" s="30" t="str">
        <v/>
      </c>
      <c r="L168" s="30" t="str">
        <v/>
      </c>
      <c r="M168" s="30" t="str">
        <v/>
      </c>
      <c r="N168" s="30" t="str">
        <v/>
      </c>
      <c r="O168" s="30" t="str">
        <v/>
      </c>
      <c r="P168" s="30" t="str">
        <v/>
      </c>
      <c r="Q168" s="30" t="str">
        <v/>
      </c>
      <c r="R168" s="30" t="str">
        <v/>
      </c>
      <c r="S168" s="15" t="str">
        <v/>
      </c>
      <c r="U168" s="55" t="str">
        <f t="shared" si="33"/>
        <v/>
      </c>
      <c r="V168" s="60" t="e">
        <f t="array" ref="V168:Y168">LINEST(E168:S168,$E$155:$S$155^{1;2;3},TRUE,FALSE)</f>
        <v>#VALUE!</v>
      </c>
      <c r="W168" s="61" t="e">
        <v>#VALUE!</v>
      </c>
      <c r="X168" s="61" t="e">
        <v>#VALUE!</v>
      </c>
      <c r="Y168" s="62" t="e">
        <v>#VALUE!</v>
      </c>
      <c r="Z168" s="7"/>
      <c r="AA168" s="59" t="e">
        <f t="shared" si="35"/>
        <v>#VALUE!</v>
      </c>
      <c r="AB168" s="7"/>
      <c r="AC168" s="7"/>
    </row>
    <row r="169" spans="1:29" s="6" customFormat="1" x14ac:dyDescent="0.25">
      <c r="A169" s="28">
        <v>14</v>
      </c>
      <c r="B169" s="229"/>
      <c r="C169" s="29" t="str">
        <v/>
      </c>
      <c r="D169" s="30" t="str">
        <f t="array" ref="D169:S169">TRANSPOSE(Q$134:Q$149)</f>
        <v/>
      </c>
      <c r="E169" s="30" t="str">
        <v/>
      </c>
      <c r="F169" s="30" t="str">
        <v/>
      </c>
      <c r="G169" s="30" t="str">
        <v/>
      </c>
      <c r="H169" s="30" t="str">
        <v/>
      </c>
      <c r="I169" s="30" t="str">
        <v/>
      </c>
      <c r="J169" s="30" t="str">
        <v/>
      </c>
      <c r="K169" s="30" t="str">
        <v/>
      </c>
      <c r="L169" s="30" t="str">
        <v/>
      </c>
      <c r="M169" s="30" t="str">
        <v/>
      </c>
      <c r="N169" s="30" t="str">
        <v/>
      </c>
      <c r="O169" s="30" t="str">
        <v/>
      </c>
      <c r="P169" s="30" t="str">
        <v/>
      </c>
      <c r="Q169" s="30" t="str">
        <v/>
      </c>
      <c r="R169" s="30" t="str">
        <v/>
      </c>
      <c r="S169" s="15" t="str">
        <v/>
      </c>
      <c r="U169" s="55" t="str">
        <f t="shared" si="33"/>
        <v/>
      </c>
      <c r="V169" s="60" t="e">
        <f t="array" ref="V169:Y169">LINEST(E169:S169,$E$155:$S$155^{1;2;3},TRUE,FALSE)</f>
        <v>#VALUE!</v>
      </c>
      <c r="W169" s="61" t="e">
        <v>#VALUE!</v>
      </c>
      <c r="X169" s="61" t="e">
        <v>#VALUE!</v>
      </c>
      <c r="Y169" s="62" t="e">
        <v>#VALUE!</v>
      </c>
      <c r="Z169" s="7"/>
      <c r="AA169" s="59" t="e">
        <f t="shared" si="35"/>
        <v>#VALUE!</v>
      </c>
      <c r="AB169" s="7"/>
      <c r="AC169" s="7"/>
    </row>
    <row r="170" spans="1:29" s="6" customFormat="1" x14ac:dyDescent="0.25">
      <c r="A170" s="28">
        <v>15</v>
      </c>
      <c r="B170" s="229"/>
      <c r="C170" s="29" t="str">
        <v/>
      </c>
      <c r="D170" s="30" t="str">
        <f t="array" ref="D170:S170">TRANSPOSE(R$134:R$149)</f>
        <v/>
      </c>
      <c r="E170" s="30" t="str">
        <v/>
      </c>
      <c r="F170" s="30" t="str">
        <v/>
      </c>
      <c r="G170" s="30" t="str">
        <v/>
      </c>
      <c r="H170" s="30" t="str">
        <v/>
      </c>
      <c r="I170" s="30" t="str">
        <v/>
      </c>
      <c r="J170" s="30" t="str">
        <v/>
      </c>
      <c r="K170" s="30" t="str">
        <v/>
      </c>
      <c r="L170" s="30" t="str">
        <v/>
      </c>
      <c r="M170" s="30" t="str">
        <v/>
      </c>
      <c r="N170" s="30" t="str">
        <v/>
      </c>
      <c r="O170" s="30" t="str">
        <v/>
      </c>
      <c r="P170" s="30" t="str">
        <v/>
      </c>
      <c r="Q170" s="30" t="str">
        <v/>
      </c>
      <c r="R170" s="30" t="str">
        <v/>
      </c>
      <c r="S170" s="15" t="str">
        <v/>
      </c>
      <c r="U170" s="55" t="str">
        <f t="shared" si="33"/>
        <v/>
      </c>
      <c r="V170" s="60" t="e">
        <f t="array" ref="V170:Y170">LINEST(E170:S170,$E$155:$S$155^{1;2;3},TRUE,FALSE)</f>
        <v>#VALUE!</v>
      </c>
      <c r="W170" s="61" t="e">
        <v>#VALUE!</v>
      </c>
      <c r="X170" s="61" t="e">
        <v>#VALUE!</v>
      </c>
      <c r="Y170" s="62" t="e">
        <v>#VALUE!</v>
      </c>
      <c r="Z170" s="7"/>
      <c r="AA170" s="59" t="e">
        <f t="shared" si="35"/>
        <v>#VALUE!</v>
      </c>
      <c r="AB170" s="7"/>
      <c r="AC170" s="7"/>
    </row>
    <row r="171" spans="1:29" s="6" customFormat="1" ht="15.75" thickBot="1" x14ac:dyDescent="0.3">
      <c r="A171" s="32">
        <v>16</v>
      </c>
      <c r="B171" s="230"/>
      <c r="C171" s="33" t="str">
        <v/>
      </c>
      <c r="D171" s="34" t="str">
        <f t="array" ref="D171:S171">TRANSPOSE(S$134:S$149)</f>
        <v/>
      </c>
      <c r="E171" s="35" t="str">
        <v/>
      </c>
      <c r="F171" s="35" t="str">
        <v/>
      </c>
      <c r="G171" s="35" t="str">
        <v/>
      </c>
      <c r="H171" s="35" t="str">
        <v/>
      </c>
      <c r="I171" s="35" t="str">
        <v/>
      </c>
      <c r="J171" s="35" t="str">
        <v/>
      </c>
      <c r="K171" s="35" t="str">
        <v/>
      </c>
      <c r="L171" s="35" t="str">
        <v/>
      </c>
      <c r="M171" s="35" t="str">
        <v/>
      </c>
      <c r="N171" s="35" t="str">
        <v/>
      </c>
      <c r="O171" s="35" t="str">
        <v/>
      </c>
      <c r="P171" s="35" t="str">
        <v/>
      </c>
      <c r="Q171" s="35" t="str">
        <v/>
      </c>
      <c r="R171" s="35" t="str">
        <v/>
      </c>
      <c r="S171" s="18" t="str">
        <v/>
      </c>
      <c r="U171" s="64" t="str">
        <f t="shared" si="33"/>
        <v/>
      </c>
      <c r="V171" s="65" t="e">
        <f t="array" ref="V171:Y171">LINEST(E171:S171,$E$155:$S$155^{1;2;3},TRUE,FALSE)</f>
        <v>#VALUE!</v>
      </c>
      <c r="W171" s="66" t="e">
        <v>#VALUE!</v>
      </c>
      <c r="X171" s="66" t="e">
        <v>#VALUE!</v>
      </c>
      <c r="Y171" s="67" t="e">
        <v>#VALUE!</v>
      </c>
      <c r="Z171" s="7"/>
      <c r="AA171" s="59" t="e">
        <f t="shared" si="35"/>
        <v>#VALUE!</v>
      </c>
      <c r="AB171" s="7"/>
      <c r="AC171" s="7"/>
    </row>
    <row r="172" spans="1:29" s="6" customFormat="1" x14ac:dyDescent="0.25">
      <c r="A172" s="69"/>
      <c r="U172" s="7"/>
      <c r="V172" s="7"/>
      <c r="W172" s="7"/>
      <c r="X172" s="7"/>
      <c r="Y172" s="7"/>
      <c r="Z172" s="7"/>
      <c r="AA172" s="7"/>
      <c r="AB172" s="7"/>
      <c r="AC172" s="7"/>
    </row>
  </sheetData>
  <sheetProtection algorithmName="SHA-512" hashValue="0Su12/jK/7+cK4z72dE9wTC1FoNHVL4nWFvC/0Xidint9c8yoWV371T5WAxaxPhKZ4alLUUHyOKG230EYgvk8Q==" saltValue="87Dria/jlYZ/HlF+7zhsag==" spinCount="100000" sheet="1" objects="1" scenarios="1"/>
  <mergeCells count="63">
    <mergeCell ref="A1:E1"/>
    <mergeCell ref="D4:S4"/>
    <mergeCell ref="A5:B5"/>
    <mergeCell ref="A6:B6"/>
    <mergeCell ref="A7:B7"/>
    <mergeCell ref="D7:S7"/>
    <mergeCell ref="V34:Y34"/>
    <mergeCell ref="B9:B24"/>
    <mergeCell ref="A25:C25"/>
    <mergeCell ref="A26:C26"/>
    <mergeCell ref="A27:C27"/>
    <mergeCell ref="A28:C28"/>
    <mergeCell ref="A29:C29"/>
    <mergeCell ref="A56:C56"/>
    <mergeCell ref="D31:S31"/>
    <mergeCell ref="A32:B32"/>
    <mergeCell ref="A33:B33"/>
    <mergeCell ref="A34:B34"/>
    <mergeCell ref="D34:S34"/>
    <mergeCell ref="B36:B51"/>
    <mergeCell ref="A52:C52"/>
    <mergeCell ref="A53:C53"/>
    <mergeCell ref="A54:C54"/>
    <mergeCell ref="A55:C55"/>
    <mergeCell ref="D85:S85"/>
    <mergeCell ref="D58:S58"/>
    <mergeCell ref="A59:B59"/>
    <mergeCell ref="A60:B60"/>
    <mergeCell ref="A61:B61"/>
    <mergeCell ref="D61:S61"/>
    <mergeCell ref="B63:B78"/>
    <mergeCell ref="A79:C79"/>
    <mergeCell ref="A80:C80"/>
    <mergeCell ref="A81:C81"/>
    <mergeCell ref="A82:C82"/>
    <mergeCell ref="A83:C83"/>
    <mergeCell ref="V110:Y110"/>
    <mergeCell ref="A86:B86"/>
    <mergeCell ref="A87:B87"/>
    <mergeCell ref="A88:B88"/>
    <mergeCell ref="D88:S88"/>
    <mergeCell ref="V88:Y88"/>
    <mergeCell ref="B90:B105"/>
    <mergeCell ref="D107:S107"/>
    <mergeCell ref="A108:B108"/>
    <mergeCell ref="A109:B109"/>
    <mergeCell ref="A110:B110"/>
    <mergeCell ref="D110:S110"/>
    <mergeCell ref="B112:B127"/>
    <mergeCell ref="D129:S129"/>
    <mergeCell ref="A130:B130"/>
    <mergeCell ref="A131:B131"/>
    <mergeCell ref="A132:B132"/>
    <mergeCell ref="D132:S132"/>
    <mergeCell ref="B156:B171"/>
    <mergeCell ref="V132:Y132"/>
    <mergeCell ref="B134:B149"/>
    <mergeCell ref="D151:S151"/>
    <mergeCell ref="A152:B152"/>
    <mergeCell ref="A153:B153"/>
    <mergeCell ref="A154:B154"/>
    <mergeCell ref="D154:S154"/>
    <mergeCell ref="V154:Y154"/>
  </mergeCells>
  <pageMargins left="0.7" right="0.7" top="0.75" bottom="0.75" header="0.3" footer="0.3"/>
  <pageSetup paperSize="9" orientation="portrait" horizontalDpi="30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AB0860-9470-4623-9B22-58DC8E55C312}">
  <dimension ref="A1:R18"/>
  <sheetViews>
    <sheetView topLeftCell="H1" workbookViewId="0">
      <selection sqref="A1:T1"/>
    </sheetView>
  </sheetViews>
  <sheetFormatPr defaultRowHeight="15" x14ac:dyDescent="0.25"/>
  <cols>
    <col min="1" max="4" width="0" hidden="1" customWidth="1"/>
    <col min="5" max="5" width="13.42578125" hidden="1" customWidth="1"/>
    <col min="6" max="6" width="20.85546875" hidden="1" customWidth="1"/>
    <col min="7" max="7" width="0" hidden="1" customWidth="1"/>
    <col min="16" max="16" width="13.42578125" bestFit="1" customWidth="1"/>
    <col min="17" max="17" width="20.85546875" bestFit="1" customWidth="1"/>
  </cols>
  <sheetData>
    <row r="1" spans="1:18" ht="27" thickBot="1" x14ac:dyDescent="0.3">
      <c r="A1" s="259" t="str">
        <f ca="1">MID(CELL("filename",A1),FIND("]",CELL("filename",A1))+1,255)</f>
        <v>Constants</v>
      </c>
      <c r="B1" s="260"/>
      <c r="C1" s="260"/>
      <c r="D1" s="260"/>
      <c r="E1" s="261"/>
      <c r="H1" t="s">
        <v>1</v>
      </c>
      <c r="O1" s="4"/>
    </row>
    <row r="2" spans="1:18" x14ac:dyDescent="0.25">
      <c r="A2" s="72" t="s">
        <v>40</v>
      </c>
    </row>
    <row r="3" spans="1:18" x14ac:dyDescent="0.25">
      <c r="A3" s="72"/>
    </row>
    <row r="4" spans="1:18" x14ac:dyDescent="0.25">
      <c r="A4" s="72"/>
      <c r="B4" s="73" t="s">
        <v>41</v>
      </c>
    </row>
    <row r="5" spans="1:18" s="74" customFormat="1" ht="15.75" thickBot="1" x14ac:dyDescent="0.3">
      <c r="B5" s="73" t="s">
        <v>42</v>
      </c>
      <c r="J5"/>
      <c r="K5"/>
    </row>
    <row r="6" spans="1:18" ht="15.75" thickBot="1" x14ac:dyDescent="0.3">
      <c r="B6" s="75" t="s">
        <v>43</v>
      </c>
      <c r="C6" s="76"/>
      <c r="R6" s="74"/>
    </row>
    <row r="7" spans="1:18" ht="15.75" thickBot="1" x14ac:dyDescent="0.3">
      <c r="B7" s="77" t="s">
        <v>17</v>
      </c>
      <c r="C7" s="78">
        <f>Help!AB7</f>
        <v>1</v>
      </c>
    </row>
    <row r="8" spans="1:18" ht="15.75" thickBot="1" x14ac:dyDescent="0.3">
      <c r="B8" s="77" t="s">
        <v>44</v>
      </c>
      <c r="C8" s="78">
        <f>Help!AB8</f>
        <v>14.5038</v>
      </c>
    </row>
    <row r="9" spans="1:18" ht="15.75" thickBot="1" x14ac:dyDescent="0.3">
      <c r="B9" s="77" t="s">
        <v>45</v>
      </c>
      <c r="C9" s="78">
        <f>Help!AB9</f>
        <v>100</v>
      </c>
    </row>
    <row r="12" spans="1:18" x14ac:dyDescent="0.25">
      <c r="B12" s="73" t="s">
        <v>41</v>
      </c>
    </row>
    <row r="13" spans="1:18" ht="15.75" thickBot="1" x14ac:dyDescent="0.3">
      <c r="B13" s="73" t="s">
        <v>42</v>
      </c>
    </row>
    <row r="14" spans="1:18" ht="15.75" thickBot="1" x14ac:dyDescent="0.3">
      <c r="B14" s="79" t="s">
        <v>46</v>
      </c>
      <c r="C14" s="80"/>
      <c r="D14" s="81"/>
      <c r="E14" s="82" t="s">
        <v>47</v>
      </c>
      <c r="F14" s="82" t="s">
        <v>48</v>
      </c>
    </row>
    <row r="15" spans="1:18" ht="15.75" thickBot="1" x14ac:dyDescent="0.3">
      <c r="B15" s="83"/>
      <c r="C15" s="84"/>
      <c r="D15" s="85" t="str">
        <f>Help!AC15</f>
        <v xml:space="preserve">Multiplier : </v>
      </c>
      <c r="E15" s="86">
        <f>Help!AD15</f>
        <v>1</v>
      </c>
      <c r="F15" s="86">
        <f>Help!AE15</f>
        <v>1.1499999999999999</v>
      </c>
    </row>
    <row r="16" spans="1:18" ht="15.75" thickBot="1" x14ac:dyDescent="0.3">
      <c r="B16" s="83"/>
      <c r="C16" s="84"/>
      <c r="D16" s="85" t="str">
        <f>Help!AC16</f>
        <v xml:space="preserve">Density : </v>
      </c>
      <c r="E16" s="87">
        <f>Help!AD16</f>
        <v>0.78400000000000003</v>
      </c>
      <c r="F16" s="87">
        <f>Help!AE16</f>
        <v>0.74</v>
      </c>
    </row>
    <row r="17" spans="2:7" ht="15.75" thickBot="1" x14ac:dyDescent="0.3">
      <c r="B17" s="83"/>
      <c r="C17" s="84"/>
      <c r="D17" s="85" t="str">
        <f>Help!AC17</f>
        <v xml:space="preserve">Stoichimetric ratio : </v>
      </c>
      <c r="E17" s="87">
        <f>Help!AD17</f>
        <v>0</v>
      </c>
      <c r="F17" s="87">
        <f>Help!AE17</f>
        <v>14.7</v>
      </c>
    </row>
    <row r="18" spans="2:7" ht="15.75" thickBot="1" x14ac:dyDescent="0.3">
      <c r="B18" s="83"/>
      <c r="C18" s="84"/>
      <c r="D18" s="85" t="str">
        <f>Help!AC18</f>
        <v xml:space="preserve">Offset Adjustment Factor : </v>
      </c>
      <c r="E18" s="87">
        <f>Help!AD18</f>
        <v>0</v>
      </c>
      <c r="F18" s="87">
        <f>Help!AE18</f>
        <v>1.1000000000000001</v>
      </c>
      <c r="G18" t="str">
        <f>Help!AF18</f>
        <v>e.g.  To correct for +0.6V error on Elite Program (diode actually has no effect on the voltage)</v>
      </c>
    </row>
  </sheetData>
  <sheetProtection algorithmName="SHA-512" hashValue="e0yZZkDk0+XSEXVPRY/LYzEblWZ6LX4ui6VbA/0HndmF7tHIUh2opHNG9myKxZAct4MPbAtoqttwJ7OizCAI4A==" saltValue="XidGchwDDp4MhEiegu8Uog==" spinCount="100000" sheet="1" objects="1" scenarios="1"/>
  <mergeCells count="1">
    <mergeCell ref="A1:E1"/>
  </mergeCells>
  <pageMargins left="0.7" right="0.7" top="0.75" bottom="0.75" header="0.3" footer="0.3"/>
  <pageSetup paperSize="9" orientation="portrait" horizontalDpi="30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BE0096-B8AE-4694-BAE7-4C7B104B88AC}">
  <sheetPr>
    <pageSetUpPr fitToPage="1"/>
  </sheetPr>
  <dimension ref="A1:AJ39"/>
  <sheetViews>
    <sheetView showGridLines="0" workbookViewId="0">
      <selection activeCell="A2" sqref="A2"/>
    </sheetView>
  </sheetViews>
  <sheetFormatPr defaultRowHeight="15" x14ac:dyDescent="0.25"/>
  <cols>
    <col min="1" max="2" width="9.140625" style="93" customWidth="1"/>
    <col min="3" max="3" width="13.140625" style="93" customWidth="1"/>
    <col min="4" max="26" width="9.140625" style="93"/>
    <col min="27" max="29" width="9.140625" hidden="1" customWidth="1"/>
    <col min="30" max="30" width="13.42578125" hidden="1" customWidth="1"/>
    <col min="31" max="31" width="20.85546875" hidden="1" customWidth="1"/>
    <col min="32" max="32" width="9.140625" hidden="1" customWidth="1"/>
    <col min="33" max="34" width="9.140625" customWidth="1"/>
    <col min="35" max="36" width="9.140625" style="93" customWidth="1"/>
    <col min="37" max="16384" width="9.140625" style="93"/>
  </cols>
  <sheetData>
    <row r="1" spans="1:36" s="91" customFormat="1" ht="27" thickBot="1" x14ac:dyDescent="0.3">
      <c r="A1" s="262" t="str">
        <f ca="1">MID(CELL("filename",A1),FIND("]",CELL("filename",A1))+1,255)</f>
        <v>Help</v>
      </c>
      <c r="B1" s="263"/>
      <c r="C1" s="263"/>
      <c r="D1" s="263"/>
      <c r="E1" s="263"/>
      <c r="F1" s="263"/>
      <c r="G1" s="263"/>
      <c r="H1" s="263"/>
      <c r="I1" s="263"/>
      <c r="J1" s="263"/>
      <c r="K1" s="263"/>
      <c r="L1" s="263"/>
      <c r="M1" s="263"/>
      <c r="N1" s="263"/>
      <c r="O1" s="263"/>
      <c r="P1" s="263"/>
      <c r="Q1" s="263"/>
      <c r="R1" s="263"/>
      <c r="S1" s="263"/>
      <c r="T1" s="264"/>
      <c r="U1" s="88"/>
      <c r="V1" s="88"/>
      <c r="W1" s="88"/>
      <c r="X1" s="88"/>
      <c r="Y1" s="88"/>
      <c r="Z1" s="88"/>
      <c r="AA1" s="89"/>
      <c r="AB1" s="89"/>
      <c r="AC1" s="4"/>
      <c r="AD1" s="89"/>
      <c r="AE1" s="89"/>
      <c r="AF1" s="89"/>
      <c r="AG1" s="89"/>
      <c r="AH1" s="89"/>
      <c r="AI1" s="88"/>
      <c r="AJ1" s="90"/>
    </row>
    <row r="2" spans="1:36" x14ac:dyDescent="0.25">
      <c r="A2" s="92" t="s">
        <v>120</v>
      </c>
    </row>
    <row r="3" spans="1:36" x14ac:dyDescent="0.25">
      <c r="A3" s="94" t="s">
        <v>49</v>
      </c>
      <c r="B3" s="93" t="s">
        <v>119</v>
      </c>
    </row>
    <row r="4" spans="1:36" x14ac:dyDescent="0.25">
      <c r="AG4" s="93"/>
      <c r="AH4" s="93"/>
    </row>
    <row r="5" spans="1:36" ht="19.5" thickBot="1" x14ac:dyDescent="0.35">
      <c r="B5" s="95" t="s">
        <v>50</v>
      </c>
      <c r="AG5" s="93"/>
      <c r="AH5" s="93"/>
    </row>
    <row r="6" spans="1:36" ht="19.5" thickBot="1" x14ac:dyDescent="0.35">
      <c r="B6" s="95"/>
      <c r="AA6" s="75" t="s">
        <v>43</v>
      </c>
      <c r="AB6" s="76"/>
      <c r="AG6" s="93"/>
      <c r="AH6" s="93"/>
    </row>
    <row r="7" spans="1:36" ht="19.5" thickBot="1" x14ac:dyDescent="0.35">
      <c r="B7" s="95" t="s">
        <v>51</v>
      </c>
      <c r="AA7" s="77" t="s">
        <v>17</v>
      </c>
      <c r="AB7" s="78">
        <v>1</v>
      </c>
      <c r="AG7" s="93"/>
      <c r="AH7" s="93"/>
    </row>
    <row r="8" spans="1:36" ht="19.5" thickBot="1" x14ac:dyDescent="0.35">
      <c r="B8" s="96" t="s">
        <v>52</v>
      </c>
      <c r="AA8" s="77" t="s">
        <v>44</v>
      </c>
      <c r="AB8" s="78">
        <v>14.5038</v>
      </c>
    </row>
    <row r="9" spans="1:36" ht="19.5" thickBot="1" x14ac:dyDescent="0.35">
      <c r="B9" s="95"/>
      <c r="AA9" s="77" t="s">
        <v>45</v>
      </c>
      <c r="AB9" s="78">
        <v>100</v>
      </c>
    </row>
    <row r="10" spans="1:36" ht="18.75" x14ac:dyDescent="0.3">
      <c r="B10" s="95" t="s">
        <v>53</v>
      </c>
    </row>
    <row r="11" spans="1:36" ht="18.75" x14ac:dyDescent="0.3">
      <c r="B11" s="95"/>
    </row>
    <row r="12" spans="1:36" ht="18.75" x14ac:dyDescent="0.3">
      <c r="B12" s="95" t="s">
        <v>54</v>
      </c>
    </row>
    <row r="13" spans="1:36" ht="19.5" thickBot="1" x14ac:dyDescent="0.35">
      <c r="B13" s="95"/>
      <c r="C13" s="93" t="s">
        <v>55</v>
      </c>
      <c r="AA13" s="97" t="s">
        <v>56</v>
      </c>
    </row>
    <row r="14" spans="1:36" ht="19.5" thickBot="1" x14ac:dyDescent="0.35">
      <c r="B14" s="95"/>
      <c r="AA14" s="79" t="s">
        <v>46</v>
      </c>
      <c r="AB14" s="80"/>
      <c r="AC14" s="81"/>
      <c r="AD14" s="82" t="s">
        <v>47</v>
      </c>
      <c r="AE14" s="82" t="s">
        <v>48</v>
      </c>
      <c r="AF14" s="74"/>
    </row>
    <row r="15" spans="1:36" ht="19.5" thickBot="1" x14ac:dyDescent="0.35">
      <c r="B15" s="95"/>
      <c r="AA15" s="83"/>
      <c r="AB15" s="84"/>
      <c r="AC15" s="85" t="s">
        <v>57</v>
      </c>
      <c r="AD15" s="86">
        <v>1</v>
      </c>
      <c r="AE15" s="86">
        <v>1.1499999999999999</v>
      </c>
    </row>
    <row r="16" spans="1:36" ht="19.5" thickBot="1" x14ac:dyDescent="0.35">
      <c r="B16" s="95" t="s">
        <v>58</v>
      </c>
      <c r="AA16" s="83"/>
      <c r="AB16" s="84"/>
      <c r="AC16" s="85" t="s">
        <v>59</v>
      </c>
      <c r="AD16" s="87">
        <v>0.78400000000000003</v>
      </c>
      <c r="AE16" s="87">
        <v>0.74</v>
      </c>
    </row>
    <row r="17" spans="1:34" ht="19.5" thickBot="1" x14ac:dyDescent="0.35">
      <c r="B17" s="95"/>
      <c r="AA17" s="83"/>
      <c r="AB17" s="84"/>
      <c r="AC17" s="85" t="s">
        <v>60</v>
      </c>
      <c r="AD17" s="87"/>
      <c r="AE17" s="87">
        <v>14.7</v>
      </c>
    </row>
    <row r="18" spans="1:34" ht="19.5" thickBot="1" x14ac:dyDescent="0.35">
      <c r="B18" s="95" t="s">
        <v>61</v>
      </c>
      <c r="N18" s="95" t="s">
        <v>62</v>
      </c>
      <c r="R18" s="98" t="s">
        <v>63</v>
      </c>
      <c r="AA18" s="83"/>
      <c r="AB18" s="84"/>
      <c r="AC18" s="85" t="s">
        <v>64</v>
      </c>
      <c r="AD18" s="87"/>
      <c r="AE18" s="87">
        <v>1.1000000000000001</v>
      </c>
      <c r="AF18" t="s">
        <v>65</v>
      </c>
    </row>
    <row r="19" spans="1:34" x14ac:dyDescent="0.25">
      <c r="B19" s="99"/>
      <c r="C19" s="93" t="s">
        <v>66</v>
      </c>
    </row>
    <row r="20" spans="1:34" ht="15.75" thickBot="1" x14ac:dyDescent="0.3">
      <c r="B20" s="99"/>
    </row>
    <row r="21" spans="1:34" s="91" customFormat="1" ht="15" customHeight="1" thickBot="1" x14ac:dyDescent="0.3">
      <c r="A21" s="265" t="s">
        <v>67</v>
      </c>
      <c r="B21" s="266"/>
      <c r="C21" s="266"/>
      <c r="D21" s="266"/>
      <c r="E21" s="266"/>
      <c r="F21" s="266"/>
      <c r="G21" s="266"/>
      <c r="H21" s="266"/>
      <c r="I21" s="266"/>
      <c r="J21" s="266"/>
      <c r="K21" s="266"/>
      <c r="L21" s="266"/>
      <c r="M21" s="266"/>
      <c r="N21" s="266"/>
      <c r="O21" s="266"/>
      <c r="P21" s="266"/>
      <c r="Q21" s="266"/>
      <c r="R21" s="266"/>
      <c r="S21" s="266"/>
      <c r="T21" s="267"/>
      <c r="AA21" s="89"/>
      <c r="AB21" s="89"/>
      <c r="AC21" s="89"/>
      <c r="AD21" s="89"/>
      <c r="AE21" s="89"/>
      <c r="AF21" s="89"/>
      <c r="AG21" s="89"/>
      <c r="AH21" s="89"/>
    </row>
    <row r="22" spans="1:34" ht="18.75" x14ac:dyDescent="0.3">
      <c r="B22" s="95"/>
    </row>
    <row r="23" spans="1:34" ht="18.75" x14ac:dyDescent="0.3">
      <c r="B23" s="95" t="s">
        <v>68</v>
      </c>
    </row>
    <row r="24" spans="1:34" ht="18.75" x14ac:dyDescent="0.3">
      <c r="B24" s="95"/>
    </row>
    <row r="25" spans="1:34" ht="18.75" x14ac:dyDescent="0.3">
      <c r="B25" s="95" t="s">
        <v>117</v>
      </c>
    </row>
    <row r="26" spans="1:34" ht="18.75" x14ac:dyDescent="0.3">
      <c r="B26" s="95" t="s">
        <v>118</v>
      </c>
    </row>
    <row r="28" spans="1:34" ht="18.75" x14ac:dyDescent="0.3">
      <c r="B28" s="100" t="s">
        <v>69</v>
      </c>
    </row>
    <row r="29" spans="1:34" ht="19.5" thickBot="1" x14ac:dyDescent="0.35">
      <c r="B29" s="100"/>
    </row>
    <row r="30" spans="1:34" ht="15.75" thickBot="1" x14ac:dyDescent="0.3">
      <c r="G30" s="101" t="s">
        <v>70</v>
      </c>
      <c r="H30" s="102">
        <v>0.74</v>
      </c>
    </row>
    <row r="31" spans="1:34" ht="15.75" thickBot="1" x14ac:dyDescent="0.3"/>
    <row r="32" spans="1:34" ht="15.75" thickBot="1" x14ac:dyDescent="0.3">
      <c r="H32" s="103">
        <v>1000</v>
      </c>
      <c r="I32" s="93" t="s">
        <v>27</v>
      </c>
      <c r="J32" s="104" t="s">
        <v>71</v>
      </c>
      <c r="K32" s="105">
        <f>(H30*H32)/60</f>
        <v>12.333333333333334</v>
      </c>
      <c r="L32" s="93" t="s">
        <v>72</v>
      </c>
      <c r="M32" s="104" t="s">
        <v>71</v>
      </c>
      <c r="N32" s="106">
        <f>K32*0.00220462*3600</f>
        <v>97.885128000000009</v>
      </c>
      <c r="O32" s="93" t="s">
        <v>73</v>
      </c>
    </row>
    <row r="33" spans="2:15" ht="15.75" thickBot="1" x14ac:dyDescent="0.3"/>
    <row r="34" spans="2:15" ht="15.75" thickBot="1" x14ac:dyDescent="0.3">
      <c r="H34" s="107">
        <v>3</v>
      </c>
      <c r="I34" s="93" t="s">
        <v>17</v>
      </c>
      <c r="J34" s="104" t="s">
        <v>71</v>
      </c>
      <c r="K34" s="106">
        <f>H34*14.5037738</f>
        <v>43.5113214</v>
      </c>
      <c r="L34" s="93" t="s">
        <v>44</v>
      </c>
      <c r="M34" s="104" t="s">
        <v>71</v>
      </c>
      <c r="N34" s="108">
        <f>H34*100</f>
        <v>300</v>
      </c>
      <c r="O34" s="93" t="s">
        <v>45</v>
      </c>
    </row>
    <row r="35" spans="2:15" x14ac:dyDescent="0.25">
      <c r="B35" s="99"/>
      <c r="G35" s="99"/>
    </row>
    <row r="36" spans="2:15" x14ac:dyDescent="0.25">
      <c r="B36" s="99"/>
    </row>
    <row r="37" spans="2:15" x14ac:dyDescent="0.25">
      <c r="B37" s="99"/>
    </row>
    <row r="38" spans="2:15" x14ac:dyDescent="0.25">
      <c r="B38" s="99"/>
    </row>
    <row r="39" spans="2:15" x14ac:dyDescent="0.25">
      <c r="B39" s="99"/>
    </row>
  </sheetData>
  <sheetProtection algorithmName="SHA-512" hashValue="ogdfYhOT7qPKX8l/V/qC7J60yEMfKdSpwSieixT9BbOooacmZhJrkfKob9M/bmRxFQL7wukgBWTK1oXEAJCBQQ==" saltValue="omo20hcFt5L6D5rhim4fuQ==" spinCount="100000" sheet="1" objects="1" scenarios="1"/>
  <mergeCells count="2">
    <mergeCell ref="A1:T1"/>
    <mergeCell ref="A21:T21"/>
  </mergeCells>
  <hyperlinks>
    <hyperlink ref="R18" r:id="rId1" xr:uid="{BB85634E-89BE-4410-AFC5-983EEF011CEE}"/>
  </hyperlinks>
  <pageMargins left="0.70866141732283472" right="0.70866141732283472" top="0.74803149606299213" bottom="0.74803149606299213" header="0.31496062992125984" footer="0.31496062992125984"/>
  <pageSetup paperSize="9" scale="55" orientation="landscape" horizontalDpi="300" verticalDpi="0"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A325E-6F4B-4CB4-A975-D1CC8A831709}">
  <sheetPr>
    <pageSetUpPr fitToPage="1"/>
  </sheetPr>
  <dimension ref="A1:CR74"/>
  <sheetViews>
    <sheetView showGridLines="0" workbookViewId="0">
      <selection activeCell="A2" sqref="A2"/>
    </sheetView>
  </sheetViews>
  <sheetFormatPr defaultRowHeight="15" x14ac:dyDescent="0.25"/>
  <cols>
    <col min="1" max="2" width="9.140625" style="93"/>
    <col min="3" max="3" width="13.140625" style="93" customWidth="1"/>
    <col min="4" max="6" width="9.140625" style="93"/>
    <col min="7" max="8" width="9.140625" style="93" customWidth="1"/>
    <col min="9" max="18" width="9.140625" style="93"/>
    <col min="19" max="19" width="9.28515625" style="93" bestFit="1" customWidth="1"/>
    <col min="20" max="24" width="9.140625" style="93"/>
    <col min="25" max="78" width="9.140625" style="93" customWidth="1"/>
    <col min="79" max="96" width="9.140625" style="93" hidden="1" customWidth="1"/>
    <col min="97" max="16384" width="9.140625" style="93"/>
  </cols>
  <sheetData>
    <row r="1" spans="1:82" ht="27" thickBot="1" x14ac:dyDescent="0.4">
      <c r="A1" s="262" t="str">
        <f ca="1">MID(CELL("filename",A1),FIND("]",CELL("filename",A1))+1,255)</f>
        <v>Generic ECU</v>
      </c>
      <c r="B1" s="263"/>
      <c r="C1" s="263"/>
      <c r="D1" s="263"/>
      <c r="E1" s="263"/>
      <c r="F1" s="263"/>
      <c r="G1" s="263"/>
      <c r="H1" s="263"/>
      <c r="I1" s="263"/>
      <c r="J1" s="263"/>
      <c r="K1" s="263"/>
      <c r="L1" s="263"/>
      <c r="M1" s="263"/>
      <c r="N1" s="263"/>
      <c r="O1" s="263"/>
      <c r="P1" s="263"/>
      <c r="Q1" s="263"/>
      <c r="R1" s="263"/>
      <c r="S1" s="263"/>
      <c r="T1" s="264"/>
      <c r="U1" s="109"/>
      <c r="V1" s="109"/>
      <c r="W1" s="109"/>
      <c r="X1" s="109"/>
      <c r="Y1" s="110"/>
      <c r="Z1" s="110"/>
      <c r="AA1" s="110"/>
      <c r="AB1" s="110"/>
      <c r="AC1" s="110"/>
      <c r="AD1" s="110"/>
      <c r="AE1" s="110"/>
      <c r="AF1" s="110"/>
      <c r="AG1" s="110"/>
      <c r="AH1" s="110"/>
      <c r="AI1" s="110"/>
      <c r="AJ1" s="110"/>
      <c r="AK1" s="110"/>
      <c r="AL1" s="110"/>
      <c r="AM1" s="110"/>
      <c r="AN1" s="110"/>
      <c r="AO1" s="110"/>
      <c r="AP1" s="110"/>
      <c r="AQ1" s="110"/>
      <c r="AR1" s="110"/>
      <c r="AS1" s="110"/>
      <c r="AT1" s="110"/>
      <c r="AU1" s="110"/>
      <c r="AV1" s="110"/>
      <c r="AW1" s="110"/>
      <c r="AX1" s="110"/>
      <c r="AY1" s="110"/>
      <c r="AZ1" s="110"/>
      <c r="BA1" s="110"/>
      <c r="BB1" s="110"/>
      <c r="BC1" s="110"/>
      <c r="BD1" s="110"/>
      <c r="BE1" s="110"/>
      <c r="BF1" s="110"/>
      <c r="BG1" s="110"/>
      <c r="BH1" s="110"/>
      <c r="BI1" s="110"/>
      <c r="BJ1" s="110"/>
      <c r="BK1" s="110"/>
      <c r="BL1" s="110"/>
      <c r="BM1" s="110"/>
      <c r="BN1" s="110"/>
      <c r="BO1" s="110"/>
      <c r="BP1" s="110"/>
      <c r="BQ1" s="110"/>
      <c r="BR1" s="110"/>
      <c r="BS1" s="110"/>
      <c r="BT1" s="110"/>
      <c r="BU1" s="110"/>
      <c r="BV1" s="110"/>
      <c r="BW1" s="110"/>
      <c r="BX1" s="110"/>
      <c r="BY1" s="110"/>
      <c r="BZ1" s="110"/>
      <c r="CA1" s="109"/>
      <c r="CB1" s="109"/>
      <c r="CC1" s="109"/>
      <c r="CD1" s="110"/>
    </row>
    <row r="2" spans="1:82" ht="15.75" thickBot="1" x14ac:dyDescent="0.3">
      <c r="A2" s="92" t="s">
        <v>120</v>
      </c>
      <c r="J2" s="302" t="s">
        <v>74</v>
      </c>
      <c r="K2" s="303"/>
      <c r="L2" s="303"/>
      <c r="M2" s="303"/>
      <c r="N2" s="303"/>
      <c r="O2" s="303"/>
      <c r="P2" s="303"/>
      <c r="Q2" s="303"/>
      <c r="R2" s="304"/>
      <c r="S2" s="111">
        <f>'Summary Data'!$D$69</f>
        <v>1238.6600000000001</v>
      </c>
      <c r="T2" s="112" t="s">
        <v>27</v>
      </c>
    </row>
    <row r="3" spans="1:82" x14ac:dyDescent="0.25">
      <c r="A3" s="94" t="s">
        <v>49</v>
      </c>
      <c r="B3" s="93" t="s">
        <v>119</v>
      </c>
    </row>
    <row r="4" spans="1:82" ht="15.75" thickBot="1" x14ac:dyDescent="0.3"/>
    <row r="5" spans="1:82" ht="15.75" thickBot="1" x14ac:dyDescent="0.3">
      <c r="B5" s="280" t="s">
        <v>75</v>
      </c>
      <c r="C5" s="281"/>
      <c r="D5" s="282"/>
      <c r="E5" s="113" t="s">
        <v>17</v>
      </c>
      <c r="F5" s="114" t="s">
        <v>76</v>
      </c>
      <c r="P5" s="305" t="s">
        <v>77</v>
      </c>
      <c r="Q5" s="305"/>
      <c r="R5" s="305"/>
      <c r="S5" s="305"/>
      <c r="T5" s="115">
        <v>1</v>
      </c>
    </row>
    <row r="6" spans="1:82" ht="15.75" thickBot="1" x14ac:dyDescent="0.3"/>
    <row r="7" spans="1:82" ht="15.75" thickBot="1" x14ac:dyDescent="0.3">
      <c r="B7" s="280" t="s">
        <v>78</v>
      </c>
      <c r="C7" s="281"/>
      <c r="D7" s="282"/>
    </row>
    <row r="8" spans="1:82" ht="15.75" thickBot="1" x14ac:dyDescent="0.3">
      <c r="B8" s="116">
        <f>MIN(G51:V51)</f>
        <v>0.02</v>
      </c>
      <c r="C8" s="117" t="s">
        <v>13</v>
      </c>
    </row>
    <row r="9" spans="1:82" ht="15.75" thickBot="1" x14ac:dyDescent="0.3"/>
    <row r="10" spans="1:82" ht="15.75" thickBot="1" x14ac:dyDescent="0.3">
      <c r="B10" s="280" t="s">
        <v>79</v>
      </c>
      <c r="C10" s="281"/>
      <c r="D10" s="281"/>
      <c r="E10" s="281"/>
      <c r="F10" s="281"/>
      <c r="G10" s="281"/>
      <c r="H10" s="282"/>
    </row>
    <row r="11" spans="1:82" ht="15.75" thickBot="1" x14ac:dyDescent="0.3">
      <c r="B11" s="116">
        <f>MAX(G51:V51)</f>
        <v>2</v>
      </c>
      <c r="C11" s="117" t="s">
        <v>13</v>
      </c>
    </row>
    <row r="12" spans="1:82" ht="15.75" thickBot="1" x14ac:dyDescent="0.3">
      <c r="I12" s="114"/>
    </row>
    <row r="13" spans="1:82" ht="15.75" thickBot="1" x14ac:dyDescent="0.3">
      <c r="B13" s="280" t="s">
        <v>80</v>
      </c>
      <c r="C13" s="281"/>
      <c r="D13" s="281"/>
      <c r="E13" s="281"/>
      <c r="F13" s="281"/>
      <c r="G13" s="282"/>
      <c r="H13" s="114"/>
      <c r="I13" s="114"/>
    </row>
    <row r="14" spans="1:82" ht="15.75" thickBot="1" x14ac:dyDescent="0.3">
      <c r="B14" s="268" t="s">
        <v>81</v>
      </c>
      <c r="C14" s="269"/>
      <c r="D14" s="269"/>
      <c r="E14" s="270"/>
      <c r="F14" s="118" t="str">
        <f>$E$5</f>
        <v>bar</v>
      </c>
      <c r="G14" s="119" t="s">
        <v>82</v>
      </c>
    </row>
    <row r="15" spans="1:82" ht="15.75" customHeight="1" thickBot="1" x14ac:dyDescent="0.3">
      <c r="B15" s="271"/>
      <c r="C15" s="272"/>
      <c r="D15" s="272"/>
      <c r="E15" s="273"/>
      <c r="F15" s="120">
        <f>'Summary Data'!$C$16*VLOOKUP($E$5,PressureFactors,2,FALSE)</f>
        <v>2.5</v>
      </c>
      <c r="G15" s="121">
        <f>'Summary Data'!$D$70*IF('Summary Data'!$D$69&gt;1250,1,Help!$AE$15)*$T$5</f>
        <v>1278.7425000000001</v>
      </c>
      <c r="H15" s="277" t="s">
        <v>83</v>
      </c>
      <c r="I15" s="99"/>
      <c r="K15" s="99"/>
    </row>
    <row r="16" spans="1:82" ht="15.75" thickBot="1" x14ac:dyDescent="0.3">
      <c r="B16" s="271"/>
      <c r="C16" s="272"/>
      <c r="D16" s="272"/>
      <c r="E16" s="273"/>
      <c r="F16" s="122">
        <f>'Summary Data'!$C$15*VLOOKUP($E$5,PressureFactors,2,FALSE)</f>
        <v>3</v>
      </c>
      <c r="G16" s="123">
        <f>'Summary Data'!$D$69*IF('Summary Data'!$D$69&gt;1250,1,Help!$AE$15)*$T$5</f>
        <v>1424.4590000000001</v>
      </c>
      <c r="H16" s="278"/>
      <c r="I16" s="124" t="s">
        <v>84</v>
      </c>
    </row>
    <row r="17" spans="2:17" x14ac:dyDescent="0.25">
      <c r="B17" s="271"/>
      <c r="C17" s="272"/>
      <c r="D17" s="272"/>
      <c r="E17" s="273"/>
      <c r="F17" s="125">
        <f>'Summary Data'!$C$14*VLOOKUP($E$5,PressureFactors,2,FALSE)</f>
        <v>3.5</v>
      </c>
      <c r="G17" s="126">
        <f>'Summary Data'!$D$68*IF('Summary Data'!$D$69&gt;1250,1,Help!$AE$15)*$T$5</f>
        <v>1554.1617499999998</v>
      </c>
      <c r="H17" s="278"/>
    </row>
    <row r="18" spans="2:17" x14ac:dyDescent="0.25">
      <c r="B18" s="271"/>
      <c r="C18" s="272"/>
      <c r="D18" s="272"/>
      <c r="E18" s="273"/>
      <c r="F18" s="127">
        <f>'Summary Data'!$C$13*VLOOKUP($E$5,PressureFactors,2,FALSE)</f>
        <v>4</v>
      </c>
      <c r="G18" s="128">
        <f>'Summary Data'!$D$67*IF('Summary Data'!$D$69&gt;1250,1,Help!$AE$15)*$T$5</f>
        <v>1684.7833499999999</v>
      </c>
      <c r="H18" s="278"/>
    </row>
    <row r="19" spans="2:17" x14ac:dyDescent="0.25">
      <c r="B19" s="271"/>
      <c r="C19" s="272"/>
      <c r="D19" s="272"/>
      <c r="E19" s="273"/>
      <c r="F19" s="127">
        <f>'Summary Data'!$C$12*VLOOKUP($E$5,PressureFactors,2,FALSE)</f>
        <v>4.5</v>
      </c>
      <c r="G19" s="128">
        <f>'Summary Data'!$D$66*IF('Summary Data'!$D$69&gt;1250,1,Help!$AE$15)*$T$5</f>
        <v>1831.3738499999999</v>
      </c>
      <c r="H19" s="278"/>
    </row>
    <row r="20" spans="2:17" x14ac:dyDescent="0.25">
      <c r="B20" s="271"/>
      <c r="C20" s="272"/>
      <c r="D20" s="272"/>
      <c r="E20" s="273"/>
      <c r="F20" s="127">
        <f>'Summary Data'!$C$11*VLOOKUP($E$5,PressureFactors,2,FALSE)</f>
        <v>5</v>
      </c>
      <c r="G20" s="128">
        <f>'Summary Data'!$D$65*IF('Summary Data'!$D$69&gt;1250,1,Help!$AE$15)*$T$5</f>
        <v>1919.7053499999997</v>
      </c>
      <c r="H20" s="278"/>
    </row>
    <row r="21" spans="2:17" x14ac:dyDescent="0.25">
      <c r="B21" s="271"/>
      <c r="C21" s="272"/>
      <c r="D21" s="272"/>
      <c r="E21" s="273"/>
      <c r="F21" s="127">
        <f>'Summary Data'!$C$10*VLOOKUP($E$5,PressureFactors,2,FALSE)</f>
        <v>5.5</v>
      </c>
      <c r="G21" s="128">
        <f>'Summary Data'!$D$64*IF('Summary Data'!$D$69&gt;1250,1,Help!$AE$15)*$T$5</f>
        <v>2041.9307999999999</v>
      </c>
      <c r="H21" s="278"/>
    </row>
    <row r="22" spans="2:17" ht="15.75" thickBot="1" x14ac:dyDescent="0.3">
      <c r="B22" s="274"/>
      <c r="C22" s="275"/>
      <c r="D22" s="275"/>
      <c r="E22" s="276"/>
      <c r="F22" s="129">
        <f>'Summary Data'!$C$9*VLOOKUP($E$5,PressureFactors,2,FALSE)</f>
        <v>6</v>
      </c>
      <c r="G22" s="130">
        <f>'Summary Data'!$D$63*IF('Summary Data'!$D$69&gt;1250,1,Help!$AE$15)*$T$5</f>
        <v>2136.5125499999999</v>
      </c>
      <c r="H22" s="279"/>
    </row>
    <row r="23" spans="2:17" ht="15.75" thickBot="1" x14ac:dyDescent="0.3"/>
    <row r="24" spans="2:17" ht="15.75" thickBot="1" x14ac:dyDescent="0.3">
      <c r="B24" s="280" t="s">
        <v>85</v>
      </c>
      <c r="C24" s="281"/>
      <c r="D24" s="281"/>
      <c r="E24" s="281"/>
      <c r="F24" s="282"/>
      <c r="G24" s="283" t="s">
        <v>86</v>
      </c>
      <c r="H24" s="284"/>
      <c r="I24" s="284"/>
      <c r="J24" s="284"/>
      <c r="K24" s="284"/>
      <c r="L24" s="284"/>
      <c r="M24" s="284"/>
      <c r="N24" s="285"/>
    </row>
    <row r="25" spans="2:17" ht="15.75" thickBot="1" x14ac:dyDescent="0.3">
      <c r="B25" s="297" t="s">
        <v>87</v>
      </c>
      <c r="C25" s="298"/>
      <c r="D25" s="298"/>
      <c r="E25" s="298"/>
      <c r="F25" s="299"/>
      <c r="G25" s="131">
        <v>-40</v>
      </c>
      <c r="H25" s="132">
        <v>-30</v>
      </c>
      <c r="I25" s="132">
        <v>-20</v>
      </c>
      <c r="J25" s="133">
        <v>-10</v>
      </c>
      <c r="K25" s="134">
        <f>'Summary Data'!G31</f>
        <v>0</v>
      </c>
      <c r="L25" s="135">
        <v>10</v>
      </c>
      <c r="M25" s="132">
        <v>20</v>
      </c>
      <c r="N25" s="136">
        <v>30</v>
      </c>
      <c r="O25" s="99"/>
    </row>
    <row r="26" spans="2:17" ht="15.75" thickBot="1" x14ac:dyDescent="0.3">
      <c r="B26" s="300"/>
      <c r="C26" s="301"/>
      <c r="D26" s="301"/>
      <c r="E26" s="301"/>
      <c r="F26" s="301"/>
      <c r="G26" s="137">
        <f t="shared" ref="G26:J26" si="0">IF(G25=0,100,100*SQRT(1/(1+(G25*0.01))))</f>
        <v>129.09944487358055</v>
      </c>
      <c r="H26" s="138">
        <f t="shared" si="0"/>
        <v>119.52286093343936</v>
      </c>
      <c r="I26" s="138">
        <f t="shared" si="0"/>
        <v>111.80339887498948</v>
      </c>
      <c r="J26" s="139">
        <f t="shared" si="0"/>
        <v>105.40925533894598</v>
      </c>
      <c r="K26" s="140">
        <f>IF(K25=0,100,100*SQRT(1/(1+(K25*0.01))))</f>
        <v>100</v>
      </c>
      <c r="L26" s="141">
        <f t="shared" ref="L26:N26" si="1">IF(L25=0,100,100*SQRT(1/(1+(L25*0.01))))</f>
        <v>95.346258924559237</v>
      </c>
      <c r="M26" s="138">
        <f t="shared" si="1"/>
        <v>91.287092917527687</v>
      </c>
      <c r="N26" s="142">
        <f t="shared" si="1"/>
        <v>87.705801930702918</v>
      </c>
      <c r="O26" s="143" t="s">
        <v>39</v>
      </c>
      <c r="P26" s="99"/>
      <c r="Q26" s="144"/>
    </row>
    <row r="27" spans="2:17" ht="15.75" thickBot="1" x14ac:dyDescent="0.3">
      <c r="K27" s="145" t="s">
        <v>88</v>
      </c>
    </row>
    <row r="28" spans="2:17" ht="15.75" thickBot="1" x14ac:dyDescent="0.3">
      <c r="B28" s="280" t="s">
        <v>89</v>
      </c>
      <c r="C28" s="281"/>
      <c r="D28" s="281"/>
      <c r="E28" s="281"/>
      <c r="F28" s="282"/>
      <c r="G28" s="146">
        <f>'Summary Data'!$C$15*VLOOKUP($E$5,PressureFactors,2,FALSE)</f>
        <v>3</v>
      </c>
      <c r="H28" s="124" t="s">
        <v>84</v>
      </c>
      <c r="I28" s="114"/>
    </row>
    <row r="29" spans="2:17" ht="15.75" thickBot="1" x14ac:dyDescent="0.3">
      <c r="B29" s="268" t="s">
        <v>90</v>
      </c>
      <c r="C29" s="269"/>
      <c r="D29" s="269"/>
      <c r="E29" s="270"/>
      <c r="F29" s="118" t="str">
        <f>$E$5</f>
        <v>bar</v>
      </c>
      <c r="G29" s="147" t="s">
        <v>91</v>
      </c>
    </row>
    <row r="30" spans="2:17" ht="15.75" customHeight="1" x14ac:dyDescent="0.25">
      <c r="B30" s="271"/>
      <c r="C30" s="272"/>
      <c r="D30" s="272"/>
      <c r="E30" s="273"/>
      <c r="F30" s="148">
        <f t="shared" ref="F30:F37" si="2">F15</f>
        <v>2.5</v>
      </c>
      <c r="G30" s="149">
        <f>SQRT(1+(($G$28-F30)/F30))</f>
        <v>1.0954451150103321</v>
      </c>
      <c r="H30" s="99"/>
      <c r="I30" s="99"/>
      <c r="K30" s="99"/>
    </row>
    <row r="31" spans="2:17" x14ac:dyDescent="0.25">
      <c r="B31" s="271"/>
      <c r="C31" s="272"/>
      <c r="D31" s="272"/>
      <c r="E31" s="273"/>
      <c r="F31" s="150">
        <f t="shared" si="2"/>
        <v>3</v>
      </c>
      <c r="G31" s="151">
        <f t="shared" ref="G31:G37" si="3">SQRT(1+(($G$28-F31)/F31))</f>
        <v>1</v>
      </c>
      <c r="H31" s="114"/>
      <c r="I31" s="114"/>
    </row>
    <row r="32" spans="2:17" x14ac:dyDescent="0.25">
      <c r="B32" s="271"/>
      <c r="C32" s="272"/>
      <c r="D32" s="272"/>
      <c r="E32" s="273"/>
      <c r="F32" s="152">
        <f t="shared" si="2"/>
        <v>3.5</v>
      </c>
      <c r="G32" s="151">
        <f t="shared" si="3"/>
        <v>0.92582009977255153</v>
      </c>
    </row>
    <row r="33" spans="2:40" x14ac:dyDescent="0.25">
      <c r="B33" s="271"/>
      <c r="C33" s="272"/>
      <c r="D33" s="272"/>
      <c r="E33" s="273"/>
      <c r="F33" s="150">
        <f t="shared" si="2"/>
        <v>4</v>
      </c>
      <c r="G33" s="151">
        <f t="shared" si="3"/>
        <v>0.8660254037844386</v>
      </c>
    </row>
    <row r="34" spans="2:40" x14ac:dyDescent="0.25">
      <c r="B34" s="271"/>
      <c r="C34" s="272"/>
      <c r="D34" s="272"/>
      <c r="E34" s="273"/>
      <c r="F34" s="150">
        <f t="shared" si="2"/>
        <v>4.5</v>
      </c>
      <c r="G34" s="151">
        <f t="shared" si="3"/>
        <v>0.81649658092772603</v>
      </c>
    </row>
    <row r="35" spans="2:40" x14ac:dyDescent="0.25">
      <c r="B35" s="271"/>
      <c r="C35" s="272"/>
      <c r="D35" s="272"/>
      <c r="E35" s="273"/>
      <c r="F35" s="150">
        <f t="shared" si="2"/>
        <v>5</v>
      </c>
      <c r="G35" s="151">
        <f t="shared" si="3"/>
        <v>0.7745966692414834</v>
      </c>
    </row>
    <row r="36" spans="2:40" x14ac:dyDescent="0.25">
      <c r="B36" s="271"/>
      <c r="C36" s="272"/>
      <c r="D36" s="272"/>
      <c r="E36" s="273"/>
      <c r="F36" s="150">
        <f t="shared" si="2"/>
        <v>5.5</v>
      </c>
      <c r="G36" s="151">
        <f t="shared" si="3"/>
        <v>0.7385489458759964</v>
      </c>
    </row>
    <row r="37" spans="2:40" ht="15.75" thickBot="1" x14ac:dyDescent="0.3">
      <c r="B37" s="274"/>
      <c r="C37" s="275"/>
      <c r="D37" s="275"/>
      <c r="E37" s="276"/>
      <c r="F37" s="153">
        <f t="shared" si="2"/>
        <v>6</v>
      </c>
      <c r="G37" s="154">
        <f t="shared" si="3"/>
        <v>0.70710678118654757</v>
      </c>
    </row>
    <row r="38" spans="2:40" ht="15.75" thickBot="1" x14ac:dyDescent="0.3"/>
    <row r="39" spans="2:40" ht="15.75" thickBot="1" x14ac:dyDescent="0.3">
      <c r="B39" s="280" t="s">
        <v>92</v>
      </c>
      <c r="C39" s="281"/>
      <c r="D39" s="281"/>
      <c r="E39" s="281"/>
      <c r="F39" s="282"/>
      <c r="G39" s="283" t="s">
        <v>93</v>
      </c>
      <c r="H39" s="284"/>
      <c r="I39" s="284"/>
      <c r="J39" s="284"/>
      <c r="K39" s="284"/>
      <c r="L39" s="284"/>
      <c r="M39" s="284"/>
      <c r="N39" s="285"/>
      <c r="Q39" s="280" t="s">
        <v>92</v>
      </c>
      <c r="R39" s="281"/>
      <c r="S39" s="281"/>
      <c r="T39" s="281"/>
      <c r="U39" s="282"/>
      <c r="V39" s="283" t="s">
        <v>94</v>
      </c>
      <c r="W39" s="284"/>
      <c r="X39" s="284"/>
      <c r="Y39" s="284"/>
      <c r="Z39" s="284"/>
      <c r="AA39" s="284"/>
      <c r="AB39" s="284"/>
      <c r="AC39" s="284"/>
      <c r="AD39" s="284"/>
      <c r="AE39" s="284"/>
      <c r="AF39" s="284"/>
      <c r="AG39" s="284"/>
      <c r="AH39" s="284"/>
      <c r="AI39" s="284"/>
      <c r="AJ39" s="284"/>
      <c r="AK39" s="284"/>
      <c r="AL39" s="285"/>
    </row>
    <row r="40" spans="2:40" ht="15.75" customHeight="1" thickBot="1" x14ac:dyDescent="0.3">
      <c r="B40" s="288" t="s">
        <v>95</v>
      </c>
      <c r="C40" s="289"/>
      <c r="D40" s="289"/>
      <c r="E40" s="290"/>
      <c r="F40" s="118" t="str">
        <f>$E$5</f>
        <v>bar</v>
      </c>
      <c r="G40" s="155">
        <v>8</v>
      </c>
      <c r="H40" s="156">
        <v>10</v>
      </c>
      <c r="I40" s="156">
        <v>11</v>
      </c>
      <c r="J40" s="156">
        <v>12</v>
      </c>
      <c r="K40" s="156">
        <v>13</v>
      </c>
      <c r="L40" s="156">
        <v>14</v>
      </c>
      <c r="M40" s="156">
        <v>15</v>
      </c>
      <c r="N40" s="157">
        <v>16</v>
      </c>
      <c r="Q40" s="288" t="s">
        <v>95</v>
      </c>
      <c r="R40" s="289"/>
      <c r="S40" s="289"/>
      <c r="T40" s="290"/>
      <c r="U40" s="118" t="str">
        <f>$E$5</f>
        <v>bar</v>
      </c>
      <c r="V40" s="155">
        <v>8</v>
      </c>
      <c r="W40" s="156">
        <v>8.5</v>
      </c>
      <c r="X40" s="156">
        <v>9</v>
      </c>
      <c r="Y40" s="156">
        <v>9.5</v>
      </c>
      <c r="Z40" s="156">
        <v>10</v>
      </c>
      <c r="AA40" s="156">
        <v>10.5</v>
      </c>
      <c r="AB40" s="156">
        <v>11</v>
      </c>
      <c r="AC40" s="156">
        <v>11.5</v>
      </c>
      <c r="AD40" s="156">
        <v>12</v>
      </c>
      <c r="AE40" s="156">
        <v>12.5</v>
      </c>
      <c r="AF40" s="156">
        <v>13</v>
      </c>
      <c r="AG40" s="156">
        <v>13.5</v>
      </c>
      <c r="AH40" s="156">
        <v>14</v>
      </c>
      <c r="AI40" s="156">
        <v>14.5</v>
      </c>
      <c r="AJ40" s="156">
        <v>15</v>
      </c>
      <c r="AK40" s="156">
        <v>15.5</v>
      </c>
      <c r="AL40" s="157">
        <v>16</v>
      </c>
    </row>
    <row r="41" spans="2:40" ht="15.75" customHeight="1" thickBot="1" x14ac:dyDescent="0.3">
      <c r="B41" s="291"/>
      <c r="C41" s="292"/>
      <c r="D41" s="292"/>
      <c r="E41" s="293"/>
      <c r="F41" s="120">
        <f t="shared" ref="F41:F48" si="4">F15</f>
        <v>2.5</v>
      </c>
      <c r="G41" s="158">
        <f>('Summary Data'!$V43*POWER(G$40,3))+('Summary Data'!$W43*POWER(G$40,2))+('Summary Data'!$X43*G$40)+'Summary Data'!$Y43</f>
        <v>2.3875295055821368</v>
      </c>
      <c r="H41" s="159">
        <f>('Summary Data'!$V43*POWER(H$40,3))+('Summary Data'!$W43*POWER(H$40,2))+('Summary Data'!$X43*H$40)+'Summary Data'!$Y43</f>
        <v>1.7389169514695819</v>
      </c>
      <c r="I41" s="159">
        <f>('Summary Data'!$V43*POWER(I$40,3))+('Summary Data'!$W43*POWER(I$40,2))+('Summary Data'!$X43*I$40)+'Summary Data'!$Y43</f>
        <v>1.5302256778309378</v>
      </c>
      <c r="J41" s="159">
        <f>('Summary Data'!$V43*POWER(J$40,3))+('Summary Data'!$W43*POWER(J$40,2))+('Summary Data'!$X43*J$40)+'Summary Data'!$Y43</f>
        <v>1.3759316473000673</v>
      </c>
      <c r="K41" s="159">
        <f>('Summary Data'!$V43*POWER(K$40,3))+('Summary Data'!$W43*POWER(K$40,2))+('Summary Data'!$X43*K$40)+'Summary Data'!$Y43</f>
        <v>1.2590252904989736</v>
      </c>
      <c r="L41" s="159">
        <f>('Summary Data'!$V43*POWER(L$40,3))+('Summary Data'!$W43*POWER(L$40,2))+('Summary Data'!$X43*L$40)+'Summary Data'!$Y43</f>
        <v>1.162497038049672</v>
      </c>
      <c r="M41" s="159">
        <f>('Summary Data'!$V43*POWER(M$40,3))+('Summary Data'!$W43*POWER(M$40,2))+('Summary Data'!$X43*M$40)+'Summary Data'!$Y43</f>
        <v>1.0693373205741636</v>
      </c>
      <c r="N41" s="160">
        <f>('Summary Data'!$V43*POWER(N$40,3))+('Summary Data'!$W43*POWER(N$40,2))+('Summary Data'!$X43*N$40)+'Summary Data'!$Y43</f>
        <v>0.96253656869446402</v>
      </c>
      <c r="O41" s="277" t="s">
        <v>13</v>
      </c>
      <c r="Q41" s="291"/>
      <c r="R41" s="292"/>
      <c r="S41" s="292"/>
      <c r="T41" s="293"/>
      <c r="U41" s="120">
        <f>F41</f>
        <v>2.5</v>
      </c>
      <c r="V41" s="158">
        <f>('Summary Data'!$V43*POWER(V$40,3))+('Summary Data'!$W43*POWER(V$40,2))+('Summary Data'!$X43*V$40)+'Summary Data'!$Y43</f>
        <v>2.3875295055821368</v>
      </c>
      <c r="W41" s="159">
        <f>('Summary Data'!$V43*POWER(W$40,3))+('Summary Data'!$W43*POWER(W$40,2))+('Summary Data'!$X43*W$40)+'Summary Data'!$Y43</f>
        <v>2.1911571257689673</v>
      </c>
      <c r="X41" s="159">
        <f>('Summary Data'!$V43*POWER(X$40,3))+('Summary Data'!$W43*POWER(X$40,2))+('Summary Data'!$X43*X$40)+'Summary Data'!$Y43</f>
        <v>2.0190150375939844</v>
      </c>
      <c r="Y41" s="159">
        <f>('Summary Data'!$V43*POWER(Y$40,3))+('Summary Data'!$W43*POWER(Y$40,2))+('Summary Data'!$X43*Y$40)+'Summary Data'!$Y43</f>
        <v>1.8689770448849359</v>
      </c>
      <c r="Z41" s="159">
        <f>('Summary Data'!$V43*POWER(Z$40,3))+('Summary Data'!$W43*POWER(Z$40,2))+('Summary Data'!$X43*Z$40)+'Summary Data'!$Y43</f>
        <v>1.7389169514695819</v>
      </c>
      <c r="AA41" s="159">
        <f>('Summary Data'!$V43*POWER(AA$40,3))+('Summary Data'!$W43*POWER(AA$40,2))+('Summary Data'!$X43*AA$40)+'Summary Data'!$Y43</f>
        <v>1.6267085611756649</v>
      </c>
      <c r="AB41" s="159">
        <f>('Summary Data'!$V43*POWER(AB$40,3))+('Summary Data'!$W43*POWER(AB$40,2))+('Summary Data'!$X43*AB$40)+'Summary Data'!$Y43</f>
        <v>1.5302256778309378</v>
      </c>
      <c r="AC41" s="159">
        <f>('Summary Data'!$V43*POWER(AC$40,3))+('Summary Data'!$W43*POWER(AC$40,2))+('Summary Data'!$X43*AC$40)+'Summary Data'!$Y43</f>
        <v>1.4473421052631572</v>
      </c>
      <c r="AD41" s="161">
        <f>('Summary Data'!$V43*POWER(AD$40,3))+('Summary Data'!$W43*POWER(AD$40,2))+('Summary Data'!$X43*AD$40)+'Summary Data'!$Y43</f>
        <v>1.3759316473000673</v>
      </c>
      <c r="AE41" s="159">
        <f>('Summary Data'!$V43*POWER(AE$40,3))+('Summary Data'!$W43*POWER(AE$40,2))+('Summary Data'!$X43*AE$40)+'Summary Data'!$Y43</f>
        <v>1.313868107769423</v>
      </c>
      <c r="AF41" s="159">
        <f>('Summary Data'!$V43*POWER(AF$40,3))+('Summary Data'!$W43*POWER(AF$40,2))+('Summary Data'!$X43*AF$40)+'Summary Data'!$Y43</f>
        <v>1.2590252904989736</v>
      </c>
      <c r="AG41" s="159">
        <f>('Summary Data'!$V43*POWER(AG$40,3))+('Summary Data'!$W43*POWER(AG$40,2))+('Summary Data'!$X43*AG$40)+'Summary Data'!$Y43</f>
        <v>1.209276999316474</v>
      </c>
      <c r="AH41" s="159">
        <f>('Summary Data'!$V43*POWER(AH$40,3))+('Summary Data'!$W43*POWER(AH$40,2))+('Summary Data'!$X43*AH$40)+'Summary Data'!$Y43</f>
        <v>1.162497038049672</v>
      </c>
      <c r="AI41" s="159">
        <f>('Summary Data'!$V43*POWER(AI$40,3))+('Summary Data'!$W43*POWER(AI$40,2))+('Summary Data'!$X43*AI$40)+'Summary Data'!$Y43</f>
        <v>1.1165592105263151</v>
      </c>
      <c r="AJ41" s="159">
        <f>('Summary Data'!$V43*POWER(AJ$40,3))+('Summary Data'!$W43*POWER(AJ$40,2))+('Summary Data'!$X43*AJ$40)+'Summary Data'!$Y43</f>
        <v>1.0693373205741636</v>
      </c>
      <c r="AK41" s="159">
        <f>('Summary Data'!$V43*POWER(AK$40,3))+('Summary Data'!$W43*POWER(AK$40,2))+('Summary Data'!$X43*AK$40)+'Summary Data'!$Y43</f>
        <v>1.0187051720209652</v>
      </c>
      <c r="AL41" s="162">
        <f>('Summary Data'!$V43*POWER(AL$40,3))+('Summary Data'!$W43*POWER(AL$40,2))+('Summary Data'!$X43*AL$40)+'Summary Data'!$Y43</f>
        <v>0.96253656869446402</v>
      </c>
      <c r="AM41" s="277" t="s">
        <v>13</v>
      </c>
    </row>
    <row r="42" spans="2:40" ht="15.75" thickBot="1" x14ac:dyDescent="0.3">
      <c r="B42" s="291"/>
      <c r="C42" s="292"/>
      <c r="D42" s="292"/>
      <c r="E42" s="293"/>
      <c r="F42" s="122">
        <f t="shared" si="4"/>
        <v>3</v>
      </c>
      <c r="G42" s="163">
        <f>('Summary Data'!$V42*POWER(G$40,3))+('Summary Data'!$W42*POWER(G$40,2))+('Summary Data'!$X42*G$40)+'Summary Data'!$Y42</f>
        <v>2.5532108452950553</v>
      </c>
      <c r="H42" s="164">
        <f>('Summary Data'!$V42*POWER(H$40,3))+('Summary Data'!$W42*POWER(H$40,2))+('Summary Data'!$X42*H$40)+'Summary Data'!$Y42</f>
        <v>1.80351387559808</v>
      </c>
      <c r="I42" s="164">
        <f>('Summary Data'!$V42*POWER(I$40,3))+('Summary Data'!$W42*POWER(I$40,2))+('Summary Data'!$X42*I$40)+'Summary Data'!$Y42</f>
        <v>1.5817502620186801</v>
      </c>
      <c r="J42" s="164">
        <f>('Summary Data'!$V42*POWER(J$40,3))+('Summary Data'!$W42*POWER(J$40,2))+('Summary Data'!$X42*J$40)+'Summary Data'!$Y42</f>
        <v>1.428346046935518</v>
      </c>
      <c r="K42" s="164">
        <f>('Summary Data'!$V42*POWER(K$40,3))+('Summary Data'!$W42*POWER(K$40,2))+('Summary Data'!$X42*K$40)+'Summary Data'!$Y42</f>
        <v>1.3180283435862297</v>
      </c>
      <c r="L42" s="164">
        <f>('Summary Data'!$V42*POWER(L$40,3))+('Summary Data'!$W42*POWER(L$40,2))+('Summary Data'!$X42*L$40)+'Summary Data'!$Y42</f>
        <v>1.2255242652084792</v>
      </c>
      <c r="M42" s="164">
        <f>('Summary Data'!$V42*POWER(M$40,3))+('Summary Data'!$W42*POWER(M$40,2))+('Summary Data'!$X42*M$40)+'Summary Data'!$Y42</f>
        <v>1.1255609250398724</v>
      </c>
      <c r="N42" s="165">
        <f>('Summary Data'!$V42*POWER(N$40,3))+('Summary Data'!$W42*POWER(N$40,2))+('Summary Data'!$X42*N$40)+'Summary Data'!$Y42</f>
        <v>0.99286543631806445</v>
      </c>
      <c r="O42" s="278"/>
      <c r="P42" s="124"/>
      <c r="Q42" s="291"/>
      <c r="R42" s="292"/>
      <c r="S42" s="292"/>
      <c r="T42" s="293"/>
      <c r="U42" s="122">
        <f t="shared" ref="U42:U48" si="5">F42</f>
        <v>3</v>
      </c>
      <c r="V42" s="163">
        <f>('Summary Data'!$V42*POWER(V$40,3))+('Summary Data'!$W42*POWER(V$40,2))+('Summary Data'!$X42*V$40)+'Summary Data'!$Y42</f>
        <v>2.5532108452950553</v>
      </c>
      <c r="W42" s="164">
        <f>('Summary Data'!$V42*POWER(W$40,3))+('Summary Data'!$W42*POWER(W$40,2))+('Summary Data'!$X42*W$40)+'Summary Data'!$Y42</f>
        <v>2.3196176079403017</v>
      </c>
      <c r="X42" s="164">
        <f>('Summary Data'!$V42*POWER(X$40,3))+('Summary Data'!$W42*POWER(X$40,2))+('Summary Data'!$X42*X$40)+'Summary Data'!$Y42</f>
        <v>2.1189097744360854</v>
      </c>
      <c r="Y42" s="164">
        <f>('Summary Data'!$V42*POWER(Y$40,3))+('Summary Data'!$W42*POWER(Y$40,2))+('Summary Data'!$X42*Y$40)+'Summary Data'!$Y42</f>
        <v>1.9479282339371125</v>
      </c>
      <c r="Z42" s="164">
        <f>('Summary Data'!$V42*POWER(Z$40,3))+('Summary Data'!$W42*POWER(Z$40,2))+('Summary Data'!$X42*Z$40)+'Summary Data'!$Y42</f>
        <v>1.80351387559808</v>
      </c>
      <c r="AA42" s="164">
        <f>('Summary Data'!$V42*POWER(AA$40,3))+('Summary Data'!$W42*POWER(AA$40,2))+('Summary Data'!$X42*AA$40)+'Summary Data'!$Y42</f>
        <v>1.6825075885737011</v>
      </c>
      <c r="AB42" s="164">
        <f>('Summary Data'!$V42*POWER(AB$40,3))+('Summary Data'!$W42*POWER(AB$40,2))+('Summary Data'!$X42*AB$40)+'Summary Data'!$Y42</f>
        <v>1.5817502620186801</v>
      </c>
      <c r="AC42" s="164">
        <f>('Summary Data'!$V42*POWER(AC$40,3))+('Summary Data'!$W42*POWER(AC$40,2))+('Summary Data'!$X42*AC$40)+'Summary Data'!$Y42</f>
        <v>1.4980827850877159</v>
      </c>
      <c r="AD42" s="166">
        <f>('Summary Data'!$V42*POWER(AD$40,3))+('Summary Data'!$W42*POWER(AD$40,2))+('Summary Data'!$X42*AD$40)+'Summary Data'!$Y42</f>
        <v>1.428346046935518</v>
      </c>
      <c r="AE42" s="164">
        <f>('Summary Data'!$V42*POWER(AE$40,3))+('Summary Data'!$W42*POWER(AE$40,2))+('Summary Data'!$X42*AE$40)+'Summary Data'!$Y42</f>
        <v>1.3693809367167891</v>
      </c>
      <c r="AF42" s="164">
        <f>('Summary Data'!$V42*POWER(AF$40,3))+('Summary Data'!$W42*POWER(AF$40,2))+('Summary Data'!$X42*AF$40)+'Summary Data'!$Y42</f>
        <v>1.3180283435862297</v>
      </c>
      <c r="AG42" s="164">
        <f>('Summary Data'!$V42*POWER(AG$40,3))+('Summary Data'!$W42*POWER(AG$40,2))+('Summary Data'!$X42*AG$40)+'Summary Data'!$Y42</f>
        <v>1.2711291566985583</v>
      </c>
      <c r="AH42" s="164">
        <f>('Summary Data'!$V42*POWER(AH$40,3))+('Summary Data'!$W42*POWER(AH$40,2))+('Summary Data'!$X42*AH$40)+'Summary Data'!$Y42</f>
        <v>1.2255242652084792</v>
      </c>
      <c r="AI42" s="164">
        <f>('Summary Data'!$V42*POWER(AI$40,3))+('Summary Data'!$W42*POWER(AI$40,2))+('Summary Data'!$X42*AI$40)+'Summary Data'!$Y42</f>
        <v>1.1780545582706754</v>
      </c>
      <c r="AJ42" s="164">
        <f>('Summary Data'!$V42*POWER(AJ$40,3))+('Summary Data'!$W42*POWER(AJ$40,2))+('Summary Data'!$X42*AJ$40)+'Summary Data'!$Y42</f>
        <v>1.1255609250398724</v>
      </c>
      <c r="AK42" s="164">
        <f>('Summary Data'!$V42*POWER(AK$40,3))+('Summary Data'!$W42*POWER(AK$40,2))+('Summary Data'!$X42*AK$40)+'Summary Data'!$Y42</f>
        <v>1.0648842546707638</v>
      </c>
      <c r="AL42" s="167">
        <f>('Summary Data'!$V42*POWER(AL$40,3))+('Summary Data'!$W42*POWER(AL$40,2))+('Summary Data'!$X42*AL$40)+'Summary Data'!$Y42</f>
        <v>0.99286543631806445</v>
      </c>
      <c r="AM42" s="278"/>
      <c r="AN42" s="124" t="s">
        <v>84</v>
      </c>
    </row>
    <row r="43" spans="2:40" x14ac:dyDescent="0.25">
      <c r="B43" s="291"/>
      <c r="C43" s="292"/>
      <c r="D43" s="292"/>
      <c r="E43" s="293"/>
      <c r="F43" s="125">
        <f t="shared" si="4"/>
        <v>3.5</v>
      </c>
      <c r="G43" s="168">
        <f>('Summary Data'!$V41*POWER(G$40,3))+('Summary Data'!$W41*POWER(G$40,2))+('Summary Data'!$X41*G$40)+'Summary Data'!$Y41</f>
        <v>2.6981770334928239</v>
      </c>
      <c r="H43" s="169">
        <f>('Summary Data'!$V41*POWER(H$40,3))+('Summary Data'!$W41*POWER(H$40,2))+('Summary Data'!$X41*H$40)+'Summary Data'!$Y41</f>
        <v>1.8901445659603553</v>
      </c>
      <c r="I43" s="169">
        <f>('Summary Data'!$V41*POWER(I$40,3))+('Summary Data'!$W41*POWER(I$40,2))+('Summary Data'!$X41*I$40)+'Summary Data'!$Y41</f>
        <v>1.6319731146046941</v>
      </c>
      <c r="J43" s="169">
        <f>('Summary Data'!$V41*POWER(J$40,3))+('Summary Data'!$W41*POWER(J$40,2))+('Summary Data'!$X41*J$40)+'Summary Data'!$Y41</f>
        <v>1.4440660742765967</v>
      </c>
      <c r="K43" s="169">
        <f>('Summary Data'!$V41*POWER(K$40,3))+('Summary Data'!$W41*POWER(K$40,2))+('Summary Data'!$X41*K$40)+'Summary Data'!$Y41</f>
        <v>1.3061993620414682</v>
      </c>
      <c r="L43" s="169">
        <f>('Summary Data'!$V41*POWER(L$40,3))+('Summary Data'!$W41*POWER(L$40,2))+('Summary Data'!$X41*L$40)+'Summary Data'!$Y41</f>
        <v>1.1981488949646852</v>
      </c>
      <c r="M43" s="169">
        <f>('Summary Data'!$V41*POWER(M$40,3))+('Summary Data'!$W41*POWER(M$40,2))+('Summary Data'!$X41*M$40)+'Summary Data'!$Y41</f>
        <v>1.0996905901116385</v>
      </c>
      <c r="N43" s="170">
        <f>('Summary Data'!$V41*POWER(N$40,3))+('Summary Data'!$W41*POWER(N$40,2))+('Summary Data'!$X41*N$40)+'Summary Data'!$Y41</f>
        <v>0.99060036454773481</v>
      </c>
      <c r="O43" s="278"/>
      <c r="Q43" s="291"/>
      <c r="R43" s="292"/>
      <c r="S43" s="292"/>
      <c r="T43" s="293"/>
      <c r="U43" s="125">
        <f t="shared" si="5"/>
        <v>3.5</v>
      </c>
      <c r="V43" s="168">
        <f>('Summary Data'!$V41*POWER(V$40,3))+('Summary Data'!$W41*POWER(V$40,2))+('Summary Data'!$X41*V$40)+'Summary Data'!$Y41</f>
        <v>2.6981770334928239</v>
      </c>
      <c r="W43" s="169">
        <f>('Summary Data'!$V41*POWER(W$40,3))+('Summary Data'!$W41*POWER(W$40,2))+('Summary Data'!$X41*W$40)+'Summary Data'!$Y41</f>
        <v>2.4533876950899973</v>
      </c>
      <c r="X43" s="169">
        <f>('Summary Data'!$V41*POWER(X$40,3))+('Summary Data'!$W41*POWER(X$40,2))+('Summary Data'!$X41*X$40)+'Summary Data'!$Y41</f>
        <v>2.2388045112781949</v>
      </c>
      <c r="Y43" s="169">
        <f>('Summary Data'!$V41*POWER(Y$40,3))+('Summary Data'!$W41*POWER(Y$40,2))+('Summary Data'!$X41*Y$40)+'Summary Data'!$Y41</f>
        <v>2.0518994716905894</v>
      </c>
      <c r="Z43" s="169">
        <f>('Summary Data'!$V41*POWER(Z$40,3))+('Summary Data'!$W41*POWER(Z$40,2))+('Summary Data'!$X41*Z$40)+'Summary Data'!$Y41</f>
        <v>1.8901445659603553</v>
      </c>
      <c r="AA43" s="169">
        <f>('Summary Data'!$V41*POWER(AA$40,3))+('Summary Data'!$W41*POWER(AA$40,2))+('Summary Data'!$X41*AA$40)+'Summary Data'!$Y41</f>
        <v>1.7510117837206636</v>
      </c>
      <c r="AB43" s="169">
        <f>('Summary Data'!$V41*POWER(AB$40,3))+('Summary Data'!$W41*POWER(AB$40,2))+('Summary Data'!$X41*AB$40)+'Summary Data'!$Y41</f>
        <v>1.6319731146046941</v>
      </c>
      <c r="AC43" s="169">
        <f>('Summary Data'!$V41*POWER(AC$40,3))+('Summary Data'!$W41*POWER(AC$40,2))+('Summary Data'!$X41*AC$40)+'Summary Data'!$Y41</f>
        <v>1.530500548245616</v>
      </c>
      <c r="AD43" s="171">
        <f>('Summary Data'!$V41*POWER(AD$40,3))+('Summary Data'!$W41*POWER(AD$40,2))+('Summary Data'!$X41*AD$40)+'Summary Data'!$Y41</f>
        <v>1.4440660742765967</v>
      </c>
      <c r="AE43" s="169">
        <f>('Summary Data'!$V41*POWER(AE$40,3))+('Summary Data'!$W41*POWER(AE$40,2))+('Summary Data'!$X41*AE$40)+'Summary Data'!$Y41</f>
        <v>1.370141682330825</v>
      </c>
      <c r="AF43" s="169">
        <f>('Summary Data'!$V41*POWER(AF$40,3))+('Summary Data'!$W41*POWER(AF$40,2))+('Summary Data'!$X41*AF$40)+'Summary Data'!$Y41</f>
        <v>1.3061993620414682</v>
      </c>
      <c r="AG43" s="169">
        <f>('Summary Data'!$V41*POWER(AG$40,3))+('Summary Data'!$W41*POWER(AG$40,2))+('Summary Data'!$X41*AG$40)+'Summary Data'!$Y41</f>
        <v>1.2497111030416903</v>
      </c>
      <c r="AH43" s="169">
        <f>('Summary Data'!$V41*POWER(AH$40,3))+('Summary Data'!$W41*POWER(AH$40,2))+('Summary Data'!$X41*AH$40)+'Summary Data'!$Y41</f>
        <v>1.1981488949646852</v>
      </c>
      <c r="AI43" s="169">
        <f>('Summary Data'!$V41*POWER(AI$40,3))+('Summary Data'!$W41*POWER(AI$40,2))+('Summary Data'!$X41*AI$40)+'Summary Data'!$Y41</f>
        <v>1.1489847274436151</v>
      </c>
      <c r="AJ43" s="169">
        <f>('Summary Data'!$V41*POWER(AJ$40,3))+('Summary Data'!$W41*POWER(AJ$40,2))+('Summary Data'!$X41*AJ$40)+'Summary Data'!$Y41</f>
        <v>1.0996905901116385</v>
      </c>
      <c r="AK43" s="169">
        <f>('Summary Data'!$V41*POWER(AK$40,3))+('Summary Data'!$W41*POWER(AK$40,2))+('Summary Data'!$X41*AK$40)+'Summary Data'!$Y41</f>
        <v>1.0477384726019601</v>
      </c>
      <c r="AL43" s="172">
        <f>('Summary Data'!$V41*POWER(AL$40,3))+('Summary Data'!$W41*POWER(AL$40,2))+('Summary Data'!$X41*AL$40)+'Summary Data'!$Y41</f>
        <v>0.99060036454773481</v>
      </c>
      <c r="AM43" s="278"/>
    </row>
    <row r="44" spans="2:40" x14ac:dyDescent="0.25">
      <c r="B44" s="291"/>
      <c r="C44" s="292"/>
      <c r="D44" s="292"/>
      <c r="E44" s="293"/>
      <c r="F44" s="127">
        <f t="shared" si="4"/>
        <v>4</v>
      </c>
      <c r="G44" s="168">
        <f>('Summary Data'!$V40*POWER(G$40,3))+('Summary Data'!$W40*POWER(G$40,2))+('Summary Data'!$X40*G$40)+'Summary Data'!$Y40</f>
        <v>2.9246188197767236</v>
      </c>
      <c r="H44" s="169">
        <f>('Summary Data'!$V40*POWER(H$40,3))+('Summary Data'!$W40*POWER(H$40,2))+('Summary Data'!$X40*H$40)+'Summary Data'!$Y40</f>
        <v>1.9675928457507474</v>
      </c>
      <c r="I44" s="169">
        <f>('Summary Data'!$V40*POWER(I$40,3))+('Summary Data'!$W40*POWER(I$40,2))+('Summary Data'!$X40*I$40)+'Summary Data'!$Y40</f>
        <v>1.6831662109820087</v>
      </c>
      <c r="J44" s="169">
        <f>('Summary Data'!$V40*POWER(J$40,3))+('Summary Data'!$W40*POWER(J$40,2))+('Summary Data'!$X40*J$40)+'Summary Data'!$Y40</f>
        <v>1.4895265436318113</v>
      </c>
      <c r="K44" s="169">
        <f>('Summary Data'!$V40*POWER(K$40,3))+('Summary Data'!$W40*POWER(K$40,2))+('Summary Data'!$X40*K$40)+'Summary Data'!$Y40</f>
        <v>1.3577208931419484</v>
      </c>
      <c r="L44" s="169">
        <f>('Summary Data'!$V40*POWER(L$40,3))+('Summary Data'!$W40*POWER(L$40,2))+('Summary Data'!$X40*L$40)+'Summary Data'!$Y40</f>
        <v>1.25879630895421</v>
      </c>
      <c r="M44" s="169">
        <f>('Summary Data'!$V40*POWER(M$40,3))+('Summary Data'!$W40*POWER(M$40,2))+('Summary Data'!$X40*M$40)+'Summary Data'!$Y40</f>
        <v>1.1637998405103716</v>
      </c>
      <c r="N44" s="170">
        <f>('Summary Data'!$V40*POWER(N$40,3))+('Summary Data'!$W40*POWER(N$40,2))+('Summary Data'!$X40*N$40)+'Summary Data'!$Y40</f>
        <v>1.0437785372522228</v>
      </c>
      <c r="O44" s="278"/>
      <c r="Q44" s="291"/>
      <c r="R44" s="292"/>
      <c r="S44" s="292"/>
      <c r="T44" s="293"/>
      <c r="U44" s="127">
        <f t="shared" si="5"/>
        <v>4</v>
      </c>
      <c r="V44" s="168">
        <f>('Summary Data'!$V40*POWER(V$40,3))+('Summary Data'!$W40*POWER(V$40,2))+('Summary Data'!$X40*V$40)+'Summary Data'!$Y40</f>
        <v>2.9246188197767236</v>
      </c>
      <c r="W44" s="169">
        <f>('Summary Data'!$V40*POWER(W$40,3))+('Summary Data'!$W40*POWER(W$40,2))+('Summary Data'!$X40*W$40)+'Summary Data'!$Y40</f>
        <v>2.6277929411597256</v>
      </c>
      <c r="X44" s="169">
        <f>('Summary Data'!$V40*POWER(X$40,3))+('Summary Data'!$W40*POWER(X$40,2))+('Summary Data'!$X40*X$40)+'Summary Data'!$Y40</f>
        <v>2.3717593984962466</v>
      </c>
      <c r="Y44" s="169">
        <f>('Summary Data'!$V40*POWER(Y$40,3))+('Summary Data'!$W40*POWER(Y$40,2))+('Summary Data'!$X40*Y$40)+'Summary Data'!$Y40</f>
        <v>2.1528990729665143</v>
      </c>
      <c r="Z44" s="169">
        <f>('Summary Data'!$V40*POWER(Z$40,3))+('Summary Data'!$W40*POWER(Z$40,2))+('Summary Data'!$X40*Z$40)+'Summary Data'!$Y40</f>
        <v>1.9675928457507474</v>
      </c>
      <c r="AA44" s="169">
        <f>('Summary Data'!$V40*POWER(AA$40,3))+('Summary Data'!$W40*POWER(AA$40,2))+('Summary Data'!$X40*AA$40)+'Summary Data'!$Y40</f>
        <v>1.8122215980291685</v>
      </c>
      <c r="AB44" s="169">
        <f>('Summary Data'!$V40*POWER(AB$40,3))+('Summary Data'!$W40*POWER(AB$40,2))+('Summary Data'!$X40*AB$40)+'Summary Data'!$Y40</f>
        <v>1.6831662109820087</v>
      </c>
      <c r="AC44" s="169">
        <f>('Summary Data'!$V40*POWER(AC$40,3))+('Summary Data'!$W40*POWER(AC$40,2))+('Summary Data'!$X40*AC$40)+'Summary Data'!$Y40</f>
        <v>1.5768075657894798</v>
      </c>
      <c r="AD44" s="171">
        <f>('Summary Data'!$V40*POWER(AD$40,3))+('Summary Data'!$W40*POWER(AD$40,2))+('Summary Data'!$X40*AD$40)+'Summary Data'!$Y40</f>
        <v>1.4895265436318113</v>
      </c>
      <c r="AE44" s="169">
        <f>('Summary Data'!$V40*POWER(AE$40,3))+('Summary Data'!$W40*POWER(AE$40,2))+('Summary Data'!$X40*AE$40)+'Summary Data'!$Y40</f>
        <v>1.4177040256892326</v>
      </c>
      <c r="AF44" s="169">
        <f>('Summary Data'!$V40*POWER(AF$40,3))+('Summary Data'!$W40*POWER(AF$40,2))+('Summary Data'!$X40*AF$40)+'Summary Data'!$Y40</f>
        <v>1.3577208931419484</v>
      </c>
      <c r="AG44" s="169">
        <f>('Summary Data'!$V40*POWER(AG$40,3))+('Summary Data'!$W40*POWER(AG$40,2))+('Summary Data'!$X40*AG$40)+'Summary Data'!$Y40</f>
        <v>1.3059580271701989</v>
      </c>
      <c r="AH44" s="169">
        <f>('Summary Data'!$V40*POWER(AH$40,3))+('Summary Data'!$W40*POWER(AH$40,2))+('Summary Data'!$X40*AH$40)+'Summary Data'!$Y40</f>
        <v>1.25879630895421</v>
      </c>
      <c r="AI44" s="169">
        <f>('Summary Data'!$V40*POWER(AI$40,3))+('Summary Data'!$W40*POWER(AI$40,2))+('Summary Data'!$X40*AI$40)+'Summary Data'!$Y40</f>
        <v>1.2126166196741899</v>
      </c>
      <c r="AJ44" s="169">
        <f>('Summary Data'!$V40*POWER(AJ$40,3))+('Summary Data'!$W40*POWER(AJ$40,2))+('Summary Data'!$X40*AJ$40)+'Summary Data'!$Y40</f>
        <v>1.1637998405103716</v>
      </c>
      <c r="AK44" s="169">
        <f>('Summary Data'!$V40*POWER(AK$40,3))+('Summary Data'!$W40*POWER(AK$40,2))+('Summary Data'!$X40*AK$40)+'Summary Data'!$Y40</f>
        <v>1.1087268526429774</v>
      </c>
      <c r="AL44" s="172">
        <f>('Summary Data'!$V40*POWER(AL$40,3))+('Summary Data'!$W40*POWER(AL$40,2))+('Summary Data'!$X40*AL$40)+'Summary Data'!$Y40</f>
        <v>1.0437785372522228</v>
      </c>
      <c r="AM44" s="278"/>
    </row>
    <row r="45" spans="2:40" x14ac:dyDescent="0.25">
      <c r="B45" s="291"/>
      <c r="C45" s="292"/>
      <c r="D45" s="292"/>
      <c r="E45" s="293"/>
      <c r="F45" s="127">
        <f t="shared" si="4"/>
        <v>4.5</v>
      </c>
      <c r="G45" s="168">
        <f>('Summary Data'!$V39*POWER(G$40,3))+('Summary Data'!$W39*POWER(G$40,2))+('Summary Data'!$X39*G$40)+'Summary Data'!$Y39</f>
        <v>3.1822312599681055</v>
      </c>
      <c r="H45" s="169">
        <f>('Summary Data'!$V39*POWER(H$40,3))+('Summary Data'!$W39*POWER(H$40,2))+('Summary Data'!$X39*H$40)+'Summary Data'!$Y39</f>
        <v>2.0851901344269734</v>
      </c>
      <c r="I45" s="169">
        <f>('Summary Data'!$V39*POWER(I$40,3))+('Summary Data'!$W39*POWER(I$40,2))+('Summary Data'!$X39*I$40)+'Summary Data'!$Y39</f>
        <v>1.7676529961266745</v>
      </c>
      <c r="J45" s="169">
        <f>('Summary Data'!$V39*POWER(J$40,3))+('Summary Data'!$W39*POWER(J$40,2))+('Summary Data'!$X39*J$40)+'Summary Data'!$Y39</f>
        <v>1.5586534518113524</v>
      </c>
      <c r="K45" s="169">
        <f>('Summary Data'!$V39*POWER(K$40,3))+('Summary Data'!$W39*POWER(K$40,2))+('Summary Data'!$X39*K$40)+'Summary Data'!$Y39</f>
        <v>1.4241029847345672</v>
      </c>
      <c r="L45" s="169">
        <f>('Summary Data'!$V39*POWER(L$40,3))+('Summary Data'!$W39*POWER(L$40,2))+('Summary Data'!$X39*L$40)+'Summary Data'!$Y39</f>
        <v>1.3299130781499287</v>
      </c>
      <c r="M45" s="169">
        <f>('Summary Data'!$V39*POWER(M$40,3))+('Summary Data'!$W39*POWER(M$40,2))+('Summary Data'!$X39*M$40)+'Summary Data'!$Y39</f>
        <v>1.2419952153110074</v>
      </c>
      <c r="N45" s="170">
        <f>('Summary Data'!$V39*POWER(N$40,3))+('Summary Data'!$W39*POWER(N$40,2))+('Summary Data'!$X39*N$40)+'Summary Data'!$Y39</f>
        <v>1.1262608794714097</v>
      </c>
      <c r="O45" s="278"/>
      <c r="Q45" s="291"/>
      <c r="R45" s="292"/>
      <c r="S45" s="292"/>
      <c r="T45" s="293"/>
      <c r="U45" s="127">
        <f t="shared" si="5"/>
        <v>4.5</v>
      </c>
      <c r="V45" s="168">
        <f>('Summary Data'!$V39*POWER(V$40,3))+('Summary Data'!$W39*POWER(V$40,2))+('Summary Data'!$X39*V$40)+'Summary Data'!$Y39</f>
        <v>3.1822312599681055</v>
      </c>
      <c r="W45" s="169">
        <f>('Summary Data'!$V39*POWER(W$40,3))+('Summary Data'!$W39*POWER(W$40,2))+('Summary Data'!$X39*W$40)+'Summary Data'!$Y39</f>
        <v>2.8395724609820032</v>
      </c>
      <c r="X45" s="169">
        <f>('Summary Data'!$V39*POWER(X$40,3))+('Summary Data'!$W39*POWER(X$40,2))+('Summary Data'!$X39*X$40)+'Summary Data'!$Y39</f>
        <v>2.5453533834586466</v>
      </c>
      <c r="Y45" s="169">
        <f>('Summary Data'!$V39*POWER(Y$40,3))+('Summary Data'!$W39*POWER(Y$40,2))+('Summary Data'!$X39*Y$40)+'Summary Data'!$Y39</f>
        <v>2.29531296280474</v>
      </c>
      <c r="Z45" s="169">
        <f>('Summary Data'!$V39*POWER(Z$40,3))+('Summary Data'!$W39*POWER(Z$40,2))+('Summary Data'!$X39*Z$40)+'Summary Data'!$Y39</f>
        <v>2.0851901344269734</v>
      </c>
      <c r="AA45" s="169">
        <f>('Summary Data'!$V39*POWER(AA$40,3))+('Summary Data'!$W39*POWER(AA$40,2))+('Summary Data'!$X39*AA$40)+'Summary Data'!$Y39</f>
        <v>1.9107238337320531</v>
      </c>
      <c r="AB45" s="169">
        <f>('Summary Data'!$V39*POWER(AB$40,3))+('Summary Data'!$W39*POWER(AB$40,2))+('Summary Data'!$X39*AB$40)+'Summary Data'!$Y39</f>
        <v>1.7676529961266745</v>
      </c>
      <c r="AC45" s="169">
        <f>('Summary Data'!$V39*POWER(AC$40,3))+('Summary Data'!$W39*POWER(AC$40,2))+('Summary Data'!$X39*AC$40)+'Summary Data'!$Y39</f>
        <v>1.6517165570175436</v>
      </c>
      <c r="AD45" s="171">
        <f>('Summary Data'!$V39*POWER(AD$40,3))+('Summary Data'!$W39*POWER(AD$40,2))+('Summary Data'!$X39*AD$40)+'Summary Data'!$Y39</f>
        <v>1.5586534518113524</v>
      </c>
      <c r="AE45" s="169">
        <f>('Summary Data'!$V39*POWER(AE$40,3))+('Summary Data'!$W39*POWER(AE$40,2))+('Summary Data'!$X39*AE$40)+'Summary Data'!$Y39</f>
        <v>1.4842026159147892</v>
      </c>
      <c r="AF45" s="169">
        <f>('Summary Data'!$V39*POWER(AF$40,3))+('Summary Data'!$W39*POWER(AF$40,2))+('Summary Data'!$X39*AF$40)+'Summary Data'!$Y39</f>
        <v>1.4241029847345672</v>
      </c>
      <c r="AG45" s="169">
        <f>('Summary Data'!$V39*POWER(AG$40,3))+('Summary Data'!$W39*POWER(AG$40,2))+('Summary Data'!$X39*AG$40)+'Summary Data'!$Y39</f>
        <v>1.3740934936773783</v>
      </c>
      <c r="AH45" s="169">
        <f>('Summary Data'!$V39*POWER(AH$40,3))+('Summary Data'!$W39*POWER(AH$40,2))+('Summary Data'!$X39*AH$40)+'Summary Data'!$Y39</f>
        <v>1.3299130781499287</v>
      </c>
      <c r="AI45" s="169">
        <f>('Summary Data'!$V39*POWER(AI$40,3))+('Summary Data'!$W39*POWER(AI$40,2))+('Summary Data'!$X39*AI$40)+'Summary Data'!$Y39</f>
        <v>1.287300673558903</v>
      </c>
      <c r="AJ45" s="169">
        <f>('Summary Data'!$V39*POWER(AJ$40,3))+('Summary Data'!$W39*POWER(AJ$40,2))+('Summary Data'!$X39*AJ$40)+'Summary Data'!$Y39</f>
        <v>1.2419952153110074</v>
      </c>
      <c r="AK45" s="169">
        <f>('Summary Data'!$V39*POWER(AK$40,3))+('Summary Data'!$W39*POWER(AK$40,2))+('Summary Data'!$X39*AK$40)+'Summary Data'!$Y39</f>
        <v>1.189735638812941</v>
      </c>
      <c r="AL45" s="172">
        <f>('Summary Data'!$V39*POWER(AL$40,3))+('Summary Data'!$W39*POWER(AL$40,2))+('Summary Data'!$X39*AL$40)+'Summary Data'!$Y39</f>
        <v>1.1262608794714097</v>
      </c>
      <c r="AM45" s="278"/>
    </row>
    <row r="46" spans="2:40" x14ac:dyDescent="0.25">
      <c r="B46" s="291"/>
      <c r="C46" s="292"/>
      <c r="D46" s="292"/>
      <c r="E46" s="293"/>
      <c r="F46" s="127">
        <f t="shared" si="4"/>
        <v>5</v>
      </c>
      <c r="G46" s="168">
        <f>('Summary Data'!$V38*POWER(G$40,3))+('Summary Data'!$W38*POWER(G$40,2))+('Summary Data'!$X38*G$40)+'Summary Data'!$Y38</f>
        <v>3.6591148325358844</v>
      </c>
      <c r="H46" s="169">
        <f>('Summary Data'!$V38*POWER(H$40,3))+('Summary Data'!$W38*POWER(H$40,2))+('Summary Data'!$X38*H$40)+'Summary Data'!$Y38</f>
        <v>2.23742002734107</v>
      </c>
      <c r="I46" s="169">
        <f>('Summary Data'!$V38*POWER(I$40,3))+('Summary Data'!$W38*POWER(I$40,2))+('Summary Data'!$X38*I$40)+'Summary Data'!$Y38</f>
        <v>1.8566106174527164</v>
      </c>
      <c r="J46" s="169">
        <f>('Summary Data'!$V38*POWER(J$40,3))+('Summary Data'!$W38*POWER(J$40,2))+('Summary Data'!$X38*J$40)+'Summary Data'!$Y38</f>
        <v>1.6244315333789032</v>
      </c>
      <c r="K46" s="169">
        <f>('Summary Data'!$V38*POWER(K$40,3))+('Summary Data'!$W38*POWER(K$40,2))+('Summary Data'!$X38*K$40)+'Summary Data'!$Y38</f>
        <v>1.4873365231260038</v>
      </c>
      <c r="L46" s="169">
        <f>('Summary Data'!$V38*POWER(L$40,3))+('Summary Data'!$W38*POWER(L$40,2))+('Summary Data'!$X38*L$40)+'Summary Data'!$Y38</f>
        <v>1.3917793347003879</v>
      </c>
      <c r="M46" s="169">
        <f>('Summary Data'!$V38*POWER(M$40,3))+('Summary Data'!$W38*POWER(M$40,2))+('Summary Data'!$X38*M$40)+'Summary Data'!$Y38</f>
        <v>1.2842137161084537</v>
      </c>
      <c r="N46" s="170">
        <f>('Summary Data'!$V38*POWER(N$40,3))+('Summary Data'!$W38*POWER(N$40,2))+('Summary Data'!$X38*N$40)+'Summary Data'!$Y38</f>
        <v>1.1110934153565779</v>
      </c>
      <c r="O46" s="278"/>
      <c r="Q46" s="291"/>
      <c r="R46" s="292"/>
      <c r="S46" s="292"/>
      <c r="T46" s="293"/>
      <c r="U46" s="127">
        <f t="shared" si="5"/>
        <v>5</v>
      </c>
      <c r="V46" s="168">
        <f>('Summary Data'!$V38*POWER(V$40,3))+('Summary Data'!$W38*POWER(V$40,2))+('Summary Data'!$X38*V$40)+'Summary Data'!$Y38</f>
        <v>3.6591148325358844</v>
      </c>
      <c r="W46" s="169">
        <f>('Summary Data'!$V38*POWER(W$40,3))+('Summary Data'!$W38*POWER(W$40,2))+('Summary Data'!$X38*W$40)+'Summary Data'!$Y38</f>
        <v>3.2044484293119169</v>
      </c>
      <c r="X46" s="169">
        <f>('Summary Data'!$V38*POWER(X$40,3))+('Summary Data'!$W38*POWER(X$40,2))+('Summary Data'!$X38*X$40)+'Summary Data'!$Y38</f>
        <v>2.8204060150375874</v>
      </c>
      <c r="Y46" s="169">
        <f>('Summary Data'!$V38*POWER(Y$40,3))+('Summary Data'!$W38*POWER(Y$40,2))+('Summary Data'!$X38*Y$40)+'Summary Data'!$Y38</f>
        <v>2.5002943082137072</v>
      </c>
      <c r="Z46" s="169">
        <f>('Summary Data'!$V38*POWER(Z$40,3))+('Summary Data'!$W38*POWER(Z$40,2))+('Summary Data'!$X38*Z$40)+'Summary Data'!$Y38</f>
        <v>2.23742002734107</v>
      </c>
      <c r="AA46" s="169">
        <f>('Summary Data'!$V38*POWER(AA$40,3))+('Summary Data'!$W38*POWER(AA$40,2))+('Summary Data'!$X38*AA$40)+'Summary Data'!$Y38</f>
        <v>2.0250898909204764</v>
      </c>
      <c r="AB46" s="169">
        <f>('Summary Data'!$V38*POWER(AB$40,3))+('Summary Data'!$W38*POWER(AB$40,2))+('Summary Data'!$X38*AB$40)+'Summary Data'!$Y38</f>
        <v>1.8566106174527164</v>
      </c>
      <c r="AC46" s="169">
        <f>('Summary Data'!$V38*POWER(AC$40,3))+('Summary Data'!$W38*POWER(AC$40,2))+('Summary Data'!$X38*AC$40)+'Summary Data'!$Y38</f>
        <v>1.7252889254385906</v>
      </c>
      <c r="AD46" s="171">
        <f>('Summary Data'!$V38*POWER(AD$40,3))+('Summary Data'!$W38*POWER(AD$40,2))+('Summary Data'!$X38*AD$40)+'Summary Data'!$Y38</f>
        <v>1.6244315333789032</v>
      </c>
      <c r="AE46" s="169">
        <f>('Summary Data'!$V38*POWER(AE$40,3))+('Summary Data'!$W38*POWER(AE$40,2))+('Summary Data'!$X38*AE$40)+'Summary Data'!$Y38</f>
        <v>1.5473451597744372</v>
      </c>
      <c r="AF46" s="169">
        <f>('Summary Data'!$V38*POWER(AF$40,3))+('Summary Data'!$W38*POWER(AF$40,2))+('Summary Data'!$X38*AF$40)+'Summary Data'!$Y38</f>
        <v>1.4873365231260038</v>
      </c>
      <c r="AG46" s="169">
        <f>('Summary Data'!$V38*POWER(AG$40,3))+('Summary Data'!$W38*POWER(AG$40,2))+('Summary Data'!$X38*AG$40)+'Summary Data'!$Y38</f>
        <v>1.4377123419343789</v>
      </c>
      <c r="AH46" s="169">
        <f>('Summary Data'!$V38*POWER(AH$40,3))+('Summary Data'!$W38*POWER(AH$40,2))+('Summary Data'!$X38*AH$40)+'Summary Data'!$Y38</f>
        <v>1.3917793347003879</v>
      </c>
      <c r="AI46" s="169">
        <f>('Summary Data'!$V38*POWER(AI$40,3))+('Summary Data'!$W38*POWER(AI$40,2))+('Summary Data'!$X38*AI$40)+'Summary Data'!$Y38</f>
        <v>1.3428442199248138</v>
      </c>
      <c r="AJ46" s="169">
        <f>('Summary Data'!$V38*POWER(AJ$40,3))+('Summary Data'!$W38*POWER(AJ$40,2))+('Summary Data'!$X38*AJ$40)+'Summary Data'!$Y38</f>
        <v>1.2842137161084537</v>
      </c>
      <c r="AK46" s="169">
        <f>('Summary Data'!$V38*POWER(AK$40,3))+('Summary Data'!$W38*POWER(AK$40,2))+('Summary Data'!$X38*AK$40)+'Summary Data'!$Y38</f>
        <v>1.2091945417521046</v>
      </c>
      <c r="AL46" s="172">
        <f>('Summary Data'!$V38*POWER(AL$40,3))+('Summary Data'!$W38*POWER(AL$40,2))+('Summary Data'!$X38*AL$40)+'Summary Data'!$Y38</f>
        <v>1.1110934153565779</v>
      </c>
      <c r="AM46" s="278"/>
    </row>
    <row r="47" spans="2:40" x14ac:dyDescent="0.25">
      <c r="B47" s="291"/>
      <c r="C47" s="292"/>
      <c r="D47" s="292"/>
      <c r="E47" s="293"/>
      <c r="F47" s="127">
        <f t="shared" si="4"/>
        <v>5.5</v>
      </c>
      <c r="G47" s="168">
        <f>('Summary Data'!$V37*POWER(G$40,3))+('Summary Data'!$W37*POWER(G$40,2))+('Summary Data'!$X37*G$40)+'Summary Data'!$Y37</f>
        <v>4.8356044657097215</v>
      </c>
      <c r="H47" s="169">
        <f>('Summary Data'!$V37*POWER(H$40,3))+('Summary Data'!$W37*POWER(H$40,2))+('Summary Data'!$X37*H$40)+'Summary Data'!$Y37</f>
        <v>2.502823080428314</v>
      </c>
      <c r="I47" s="169">
        <f>('Summary Data'!$V37*POWER(I$40,3))+('Summary Data'!$W37*POWER(I$40,2))+('Summary Data'!$X37*I$40)+'Summary Data'!$Y37</f>
        <v>1.9524232171337275</v>
      </c>
      <c r="J47" s="169">
        <f>('Summary Data'!$V37*POWER(J$40,3))+('Summary Data'!$W37*POWER(J$40,2))+('Summary Data'!$X37*J$40)+'Summary Data'!$Y37</f>
        <v>1.6726987924356251</v>
      </c>
      <c r="K47" s="169">
        <f>('Summary Data'!$V37*POWER(K$40,3))+('Summary Data'!$W37*POWER(K$40,2))+('Summary Data'!$X37*K$40)+'Summary Data'!$Y37</f>
        <v>1.5586609706083294</v>
      </c>
      <c r="L47" s="169">
        <f>('Summary Data'!$V37*POWER(L$40,3))+('Summary Data'!$W37*POWER(L$40,2))+('Summary Data'!$X37*L$40)+'Summary Data'!$Y37</f>
        <v>1.5053209159261485</v>
      </c>
      <c r="M47" s="169">
        <f>('Summary Data'!$V37*POWER(M$40,3))+('Summary Data'!$W37*POWER(M$40,2))+('Summary Data'!$X37*M$40)+'Summary Data'!$Y37</f>
        <v>1.4076897926634899</v>
      </c>
      <c r="N47" s="170">
        <f>('Summary Data'!$V37*POWER(N$40,3))+('Summary Data'!$W37*POWER(N$40,2))+('Summary Data'!$X37*N$40)+'Summary Data'!$Y37</f>
        <v>1.1607787650945482</v>
      </c>
      <c r="O47" s="278"/>
      <c r="Q47" s="291"/>
      <c r="R47" s="292"/>
      <c r="S47" s="292"/>
      <c r="T47" s="293"/>
      <c r="U47" s="127">
        <f t="shared" si="5"/>
        <v>5.5</v>
      </c>
      <c r="V47" s="168">
        <f>('Summary Data'!$V37*POWER(V$40,3))+('Summary Data'!$W37*POWER(V$40,2))+('Summary Data'!$X37*V$40)+'Summary Data'!$Y37</f>
        <v>4.8356044657097215</v>
      </c>
      <c r="W47" s="169">
        <f>('Summary Data'!$V37*POWER(W$40,3))+('Summary Data'!$W37*POWER(W$40,2))+('Summary Data'!$X37*W$40)+'Summary Data'!$Y37</f>
        <v>4.0656024008885652</v>
      </c>
      <c r="X47" s="169">
        <f>('Summary Data'!$V37*POWER(X$40,3))+('Summary Data'!$W37*POWER(X$40,2))+('Summary Data'!$X37*X$40)+'Summary Data'!$Y37</f>
        <v>3.428887218045098</v>
      </c>
      <c r="Y47" s="169">
        <f>('Summary Data'!$V37*POWER(Y$40,3))+('Summary Data'!$W37*POWER(Y$40,2))+('Summary Data'!$X37*Y$40)+'Summary Data'!$Y37</f>
        <v>2.9123353127135871</v>
      </c>
      <c r="Z47" s="169">
        <f>('Summary Data'!$V37*POWER(Z$40,3))+('Summary Data'!$W37*POWER(Z$40,2))+('Summary Data'!$X37*Z$40)+'Summary Data'!$Y37</f>
        <v>2.502823080428314</v>
      </c>
      <c r="AA47" s="169">
        <f>('Summary Data'!$V37*POWER(AA$40,3))+('Summary Data'!$W37*POWER(AA$40,2))+('Summary Data'!$X37*AA$40)+'Summary Data'!$Y37</f>
        <v>2.1872269167236169</v>
      </c>
      <c r="AB47" s="169">
        <f>('Summary Data'!$V37*POWER(AB$40,3))+('Summary Data'!$W37*POWER(AB$40,2))+('Summary Data'!$X37*AB$40)+'Summary Data'!$Y37</f>
        <v>1.9524232171337275</v>
      </c>
      <c r="AC47" s="169">
        <f>('Summary Data'!$V37*POWER(AC$40,3))+('Summary Data'!$W37*POWER(AC$40,2))+('Summary Data'!$X37*AC$40)+'Summary Data'!$Y37</f>
        <v>1.7852883771929697</v>
      </c>
      <c r="AD47" s="171">
        <f>('Summary Data'!$V37*POWER(AD$40,3))+('Summary Data'!$W37*POWER(AD$40,2))+('Summary Data'!$X37*AD$40)+'Summary Data'!$Y37</f>
        <v>1.6726987924356251</v>
      </c>
      <c r="AE47" s="169">
        <f>('Summary Data'!$V37*POWER(AE$40,3))+('Summary Data'!$W37*POWER(AE$40,2))+('Summary Data'!$X37*AE$40)+'Summary Data'!$Y37</f>
        <v>1.6015308583959893</v>
      </c>
      <c r="AF47" s="169">
        <f>('Summary Data'!$V37*POWER(AF$40,3))+('Summary Data'!$W37*POWER(AF$40,2))+('Summary Data'!$X37*AF$40)+'Summary Data'!$Y37</f>
        <v>1.5586609706083294</v>
      </c>
      <c r="AG47" s="169">
        <f>('Summary Data'!$V37*POWER(AG$40,3))+('Summary Data'!$W37*POWER(AG$40,2))+('Summary Data'!$X37*AG$40)+'Summary Data'!$Y37</f>
        <v>1.5309655246069696</v>
      </c>
      <c r="AH47" s="169">
        <f>('Summary Data'!$V37*POWER(AH$40,3))+('Summary Data'!$W37*POWER(AH$40,2))+('Summary Data'!$X37*AH$40)+'Summary Data'!$Y37</f>
        <v>1.5053209159261485</v>
      </c>
      <c r="AI47" s="169">
        <f>('Summary Data'!$V37*POWER(AI$40,3))+('Summary Data'!$W37*POWER(AI$40,2))+('Summary Data'!$X37*AI$40)+'Summary Data'!$Y37</f>
        <v>1.4686035401002471</v>
      </c>
      <c r="AJ47" s="169">
        <f>('Summary Data'!$V37*POWER(AJ$40,3))+('Summary Data'!$W37*POWER(AJ$40,2))+('Summary Data'!$X37*AJ$40)+'Summary Data'!$Y37</f>
        <v>1.4076897926634899</v>
      </c>
      <c r="AK47" s="169">
        <f>('Summary Data'!$V37*POWER(AK$40,3))+('Summary Data'!$W37*POWER(AK$40,2))+('Summary Data'!$X37*AK$40)+'Summary Data'!$Y37</f>
        <v>1.3094560691501442</v>
      </c>
      <c r="AL47" s="172">
        <f>('Summary Data'!$V37*POWER(AL$40,3))+('Summary Data'!$W37*POWER(AL$40,2))+('Summary Data'!$X37*AL$40)+'Summary Data'!$Y37</f>
        <v>1.1607787650945482</v>
      </c>
      <c r="AM47" s="278"/>
    </row>
    <row r="48" spans="2:40" ht="15.75" thickBot="1" x14ac:dyDescent="0.3">
      <c r="B48" s="294"/>
      <c r="C48" s="295"/>
      <c r="D48" s="295"/>
      <c r="E48" s="296"/>
      <c r="F48" s="129">
        <f t="shared" si="4"/>
        <v>6</v>
      </c>
      <c r="G48" s="173">
        <f>('Summary Data'!$V36*POWER(G$40,3))+('Summary Data'!$W36*POWER(G$40,2))+('Summary Data'!$X36*G$40)+'Summary Data'!$Y36</f>
        <v>7.7828165869218822</v>
      </c>
      <c r="H48" s="174">
        <f>('Summary Data'!$V36*POWER(H$40,3))+('Summary Data'!$W36*POWER(H$40,2))+('Summary Data'!$X36*H$40)+'Summary Data'!$Y36</f>
        <v>2.9344074960127529</v>
      </c>
      <c r="I48" s="174">
        <f>('Summary Data'!$V36*POWER(I$40,3))+('Summary Data'!$W36*POWER(I$40,2))+('Summary Data'!$X36*I$40)+'Summary Data'!$Y36</f>
        <v>1.9511807928913214</v>
      </c>
      <c r="J48" s="174">
        <f>('Summary Data'!$V36*POWER(J$40,3))+('Summary Data'!$W36*POWER(J$40,2))+('Summary Data'!$X36*J$40)+'Summary Data'!$Y36</f>
        <v>1.5824390521758716</v>
      </c>
      <c r="K48" s="174">
        <f>('Summary Data'!$V36*POWER(K$40,3))+('Summary Data'!$W36*POWER(K$40,2))+('Summary Data'!$X36*K$40)+'Summary Data'!$Y36</f>
        <v>1.5685570745044544</v>
      </c>
      <c r="L48" s="174">
        <f>('Summary Data'!$V36*POWER(L$40,3))+('Summary Data'!$W36*POWER(L$40,2))+('Summary Data'!$X36*L$40)+'Summary Data'!$Y36</f>
        <v>1.6499096605148935</v>
      </c>
      <c r="M48" s="174">
        <f>('Summary Data'!$V36*POWER(M$40,3))+('Summary Data'!$W36*POWER(M$40,2))+('Summary Data'!$X36*M$40)+'Summary Data'!$Y36</f>
        <v>1.5668716108452685</v>
      </c>
      <c r="N48" s="175">
        <f>('Summary Data'!$V36*POWER(N$40,3))+('Summary Data'!$W36*POWER(N$40,2))+('Summary Data'!$X36*N$40)+'Summary Data'!$Y36</f>
        <v>1.0598177261335451</v>
      </c>
      <c r="O48" s="279"/>
      <c r="Q48" s="294"/>
      <c r="R48" s="295"/>
      <c r="S48" s="295"/>
      <c r="T48" s="296"/>
      <c r="U48" s="129">
        <f t="shared" si="5"/>
        <v>6</v>
      </c>
      <c r="V48" s="173">
        <f>('Summary Data'!$V36*POWER(V$40,3))+('Summary Data'!$W36*POWER(V$40,2))+('Summary Data'!$X36*V$40)+'Summary Data'!$Y36</f>
        <v>7.7828165869218822</v>
      </c>
      <c r="W48" s="174">
        <f>('Summary Data'!$V36*POWER(W$40,3))+('Summary Data'!$W36*POWER(W$40,2))+('Summary Data'!$X36*W$40)+'Summary Data'!$Y36</f>
        <v>6.1293369788106844</v>
      </c>
      <c r="X48" s="174">
        <f>('Summary Data'!$V36*POWER(X$40,3))+('Summary Data'!$W36*POWER(X$40,2))+('Summary Data'!$X36*X$40)+'Summary Data'!$Y36</f>
        <v>4.7917443609022854</v>
      </c>
      <c r="Y48" s="174">
        <f>('Summary Data'!$V36*POWER(Y$40,3))+('Summary Data'!$W36*POWER(Y$40,2))+('Summary Data'!$X36*Y$40)+'Summary Data'!$Y36</f>
        <v>3.7375855832763563</v>
      </c>
      <c r="Z48" s="174">
        <f>('Summary Data'!$V36*POWER(Z$40,3))+('Summary Data'!$W36*POWER(Z$40,2))+('Summary Data'!$X36*Z$40)+'Summary Data'!$Y36</f>
        <v>2.9344074960127529</v>
      </c>
      <c r="AA48" s="174">
        <f>('Summary Data'!$V36*POWER(AA$40,3))+('Summary Data'!$W36*POWER(AA$40,2))+('Summary Data'!$X36*AA$40)+'Summary Data'!$Y36</f>
        <v>2.3497569491911605</v>
      </c>
      <c r="AB48" s="174">
        <f>('Summary Data'!$V36*POWER(AB$40,3))+('Summary Data'!$W36*POWER(AB$40,2))+('Summary Data'!$X36*AB$40)+'Summary Data'!$Y36</f>
        <v>1.9511807928913214</v>
      </c>
      <c r="AC48" s="174">
        <f>('Summary Data'!$V36*POWER(AC$40,3))+('Summary Data'!$W36*POWER(AC$40,2))+('Summary Data'!$X36*AC$40)+'Summary Data'!$Y36</f>
        <v>1.7062258771930061</v>
      </c>
      <c r="AD48" s="176">
        <f>('Summary Data'!$V36*POWER(AD$40,3))+('Summary Data'!$W36*POWER(AD$40,2))+('Summary Data'!$X36*AD$40)+'Summary Data'!$Y36</f>
        <v>1.5824390521758716</v>
      </c>
      <c r="AE48" s="174">
        <f>('Summary Data'!$V36*POWER(AE$40,3))+('Summary Data'!$W36*POWER(AE$40,2))+('Summary Data'!$X36*AE$40)+'Summary Data'!$Y36</f>
        <v>1.547367167919802</v>
      </c>
      <c r="AF48" s="174">
        <f>('Summary Data'!$V36*POWER(AF$40,3))+('Summary Data'!$W36*POWER(AF$40,2))+('Summary Data'!$X36*AF$40)+'Summary Data'!$Y36</f>
        <v>1.5685570745044544</v>
      </c>
      <c r="AG48" s="174">
        <f>('Summary Data'!$V36*POWER(AG$40,3))+('Summary Data'!$W36*POWER(AG$40,2))+('Summary Data'!$X36*AG$40)+'Summary Data'!$Y36</f>
        <v>1.6135556220095992</v>
      </c>
      <c r="AH48" s="174">
        <f>('Summary Data'!$V36*POWER(AH$40,3))+('Summary Data'!$W36*POWER(AH$40,2))+('Summary Data'!$X36*AH$40)+'Summary Data'!$Y36</f>
        <v>1.6499096605148935</v>
      </c>
      <c r="AI48" s="174">
        <f>('Summary Data'!$V36*POWER(AI$40,3))+('Summary Data'!$W36*POWER(AI$40,2))+('Summary Data'!$X36*AI$40)+'Summary Data'!$Y36</f>
        <v>1.6451660401002499</v>
      </c>
      <c r="AJ48" s="174">
        <f>('Summary Data'!$V36*POWER(AJ$40,3))+('Summary Data'!$W36*POWER(AJ$40,2))+('Summary Data'!$X36*AJ$40)+'Summary Data'!$Y36</f>
        <v>1.5668716108452685</v>
      </c>
      <c r="AK48" s="174">
        <f>('Summary Data'!$V36*POWER(AK$40,3))+('Summary Data'!$W36*POWER(AK$40,2))+('Summary Data'!$X36*AK$40)+'Summary Data'!$Y36</f>
        <v>1.3825732228298051</v>
      </c>
      <c r="AL48" s="177">
        <f>('Summary Data'!$V36*POWER(AL$40,3))+('Summary Data'!$W36*POWER(AL$40,2))+('Summary Data'!$X36*AL$40)+'Summary Data'!$Y36</f>
        <v>1.0598177261335451</v>
      </c>
      <c r="AM48" s="279"/>
    </row>
    <row r="49" spans="2:96" ht="15.75" thickBot="1" x14ac:dyDescent="0.3">
      <c r="CA49" s="114" t="s">
        <v>96</v>
      </c>
    </row>
    <row r="50" spans="2:96" ht="15.75" thickBot="1" x14ac:dyDescent="0.3">
      <c r="B50" s="286" t="s">
        <v>97</v>
      </c>
      <c r="C50" s="287"/>
      <c r="D50" s="287"/>
      <c r="E50" s="287"/>
      <c r="F50" s="282"/>
      <c r="G50" s="283" t="s">
        <v>98</v>
      </c>
      <c r="H50" s="284"/>
      <c r="I50" s="284"/>
      <c r="J50" s="284"/>
      <c r="K50" s="284"/>
      <c r="L50" s="284"/>
      <c r="M50" s="284"/>
      <c r="N50" s="284"/>
      <c r="O50" s="284"/>
      <c r="P50" s="284"/>
      <c r="Q50" s="284"/>
      <c r="R50" s="284"/>
      <c r="S50" s="284"/>
      <c r="T50" s="284"/>
      <c r="U50" s="284"/>
      <c r="V50" s="285"/>
      <c r="W50" s="99"/>
      <c r="CA50" s="178"/>
      <c r="CB50" s="283" t="s">
        <v>98</v>
      </c>
      <c r="CC50" s="284"/>
      <c r="CD50" s="284"/>
      <c r="CE50" s="284"/>
      <c r="CF50" s="284"/>
      <c r="CG50" s="284"/>
      <c r="CH50" s="284"/>
      <c r="CI50" s="284"/>
      <c r="CJ50" s="284"/>
      <c r="CK50" s="284"/>
      <c r="CL50" s="284"/>
      <c r="CM50" s="284"/>
      <c r="CN50" s="284"/>
      <c r="CO50" s="284"/>
      <c r="CP50" s="284"/>
      <c r="CQ50" s="285"/>
    </row>
    <row r="51" spans="2:96" ht="15.75" customHeight="1" thickBot="1" x14ac:dyDescent="0.3">
      <c r="B51" s="268" t="s">
        <v>81</v>
      </c>
      <c r="C51" s="269"/>
      <c r="D51" s="269"/>
      <c r="E51" s="270"/>
      <c r="F51" s="118" t="str">
        <f>$E$5</f>
        <v>bar</v>
      </c>
      <c r="G51" s="179">
        <f>'Summary Data'!$C$149</f>
        <v>0.02</v>
      </c>
      <c r="H51" s="180">
        <f>'Summary Data'!$C$148</f>
        <v>0.09</v>
      </c>
      <c r="I51" s="180">
        <f>'Summary Data'!$C$147</f>
        <v>0.16</v>
      </c>
      <c r="J51" s="180">
        <f>'Summary Data'!$C$146</f>
        <v>0.23</v>
      </c>
      <c r="K51" s="180">
        <f>'Summary Data'!$C$145</f>
        <v>0.3</v>
      </c>
      <c r="L51" s="180">
        <f>'Summary Data'!$C$144</f>
        <v>0.37</v>
      </c>
      <c r="M51" s="180">
        <f>'Summary Data'!$C$143</f>
        <v>0.44</v>
      </c>
      <c r="N51" s="180">
        <f>'Summary Data'!$C$142</f>
        <v>0.51</v>
      </c>
      <c r="O51" s="180">
        <f>'Summary Data'!$C$141</f>
        <v>0.57999999999999996</v>
      </c>
      <c r="P51" s="180">
        <f>'Summary Data'!$C$140</f>
        <v>0.65</v>
      </c>
      <c r="Q51" s="180">
        <f>'Summary Data'!$C$139</f>
        <v>0.72</v>
      </c>
      <c r="R51" s="180">
        <f>'Summary Data'!$C$138</f>
        <v>0.79</v>
      </c>
      <c r="S51" s="180">
        <f>'Summary Data'!$C$137</f>
        <v>0.86</v>
      </c>
      <c r="T51" s="180">
        <f>'Summary Data'!$C$136</f>
        <v>0.93</v>
      </c>
      <c r="U51" s="180">
        <f>'Summary Data'!$C$135</f>
        <v>1</v>
      </c>
      <c r="V51" s="181">
        <f>'Summary Data'!$C$134</f>
        <v>2</v>
      </c>
      <c r="W51" s="99"/>
      <c r="CA51" s="182" t="str">
        <f t="shared" ref="CA51:CQ51" si="6">F51</f>
        <v>bar</v>
      </c>
      <c r="CB51" s="179">
        <f t="shared" si="6"/>
        <v>0.02</v>
      </c>
      <c r="CC51" s="180">
        <f t="shared" si="6"/>
        <v>0.09</v>
      </c>
      <c r="CD51" s="180">
        <f t="shared" si="6"/>
        <v>0.16</v>
      </c>
      <c r="CE51" s="180">
        <f t="shared" si="6"/>
        <v>0.23</v>
      </c>
      <c r="CF51" s="180">
        <f t="shared" si="6"/>
        <v>0.3</v>
      </c>
      <c r="CG51" s="180">
        <f t="shared" si="6"/>
        <v>0.37</v>
      </c>
      <c r="CH51" s="180">
        <f t="shared" si="6"/>
        <v>0.44</v>
      </c>
      <c r="CI51" s="180">
        <f t="shared" si="6"/>
        <v>0.51</v>
      </c>
      <c r="CJ51" s="180">
        <f t="shared" si="6"/>
        <v>0.57999999999999996</v>
      </c>
      <c r="CK51" s="180">
        <f t="shared" si="6"/>
        <v>0.65</v>
      </c>
      <c r="CL51" s="180">
        <f t="shared" si="6"/>
        <v>0.72</v>
      </c>
      <c r="CM51" s="180">
        <f t="shared" si="6"/>
        <v>0.79</v>
      </c>
      <c r="CN51" s="180">
        <f t="shared" si="6"/>
        <v>0.86</v>
      </c>
      <c r="CO51" s="180">
        <f t="shared" si="6"/>
        <v>0.93</v>
      </c>
      <c r="CP51" s="180">
        <f t="shared" si="6"/>
        <v>1</v>
      </c>
      <c r="CQ51" s="181">
        <f t="shared" si="6"/>
        <v>2</v>
      </c>
      <c r="CR51" s="183"/>
    </row>
    <row r="52" spans="2:96" ht="15.75" thickBot="1" x14ac:dyDescent="0.3">
      <c r="B52" s="271"/>
      <c r="C52" s="272"/>
      <c r="D52" s="272"/>
      <c r="E52" s="273"/>
      <c r="F52" s="120">
        <f t="shared" ref="F52:F59" si="7">F15</f>
        <v>2.5</v>
      </c>
      <c r="G52" s="184">
        <f t="shared" ref="G52:U59" si="8">IF(CB52&gt;H52,MAX(CB52,0),H52)</f>
        <v>3.9901960784313739E-2</v>
      </c>
      <c r="H52" s="185">
        <f t="shared" si="8"/>
        <v>2.4391456582633073E-2</v>
      </c>
      <c r="I52" s="185">
        <f t="shared" si="8"/>
        <v>1.2862852833441088E-2</v>
      </c>
      <c r="J52" s="185">
        <f t="shared" si="8"/>
        <v>4.7984270631329651E-3</v>
      </c>
      <c r="K52" s="185">
        <f t="shared" si="8"/>
        <v>2.8667313079078077E-3</v>
      </c>
      <c r="L52" s="185">
        <f t="shared" si="8"/>
        <v>2.8667313079078077E-3</v>
      </c>
      <c r="M52" s="185">
        <f t="shared" si="8"/>
        <v>2.8667313079078077E-3</v>
      </c>
      <c r="N52" s="185">
        <f t="shared" si="8"/>
        <v>2.8667313079078077E-3</v>
      </c>
      <c r="O52" s="185">
        <f t="shared" si="8"/>
        <v>2.8667313079078077E-3</v>
      </c>
      <c r="P52" s="185">
        <f t="shared" si="8"/>
        <v>2.8667313079078077E-3</v>
      </c>
      <c r="Q52" s="185">
        <f t="shared" si="8"/>
        <v>2.8667313079078077E-3</v>
      </c>
      <c r="R52" s="185">
        <f t="shared" si="8"/>
        <v>2.8667313079078077E-3</v>
      </c>
      <c r="S52" s="185">
        <f t="shared" si="8"/>
        <v>2.6823960353371951E-3</v>
      </c>
      <c r="T52" s="185">
        <f t="shared" si="8"/>
        <v>7.8501400560225532E-4</v>
      </c>
      <c r="U52" s="185">
        <f t="shared" si="8"/>
        <v>0</v>
      </c>
      <c r="V52" s="186">
        <v>0</v>
      </c>
      <c r="W52" s="270" t="s">
        <v>13</v>
      </c>
      <c r="CA52" s="187">
        <f>F52</f>
        <v>2.5</v>
      </c>
      <c r="CB52" s="184">
        <f>('Summary Data'!$V119*POWER(CB$51,3))+('Summary Data'!$W119*POWER(CB$51,2))+('Summary Data'!$X119*CB$51)+'Summary Data'!$Y119</f>
        <v>3.9901960784313739E-2</v>
      </c>
      <c r="CC52" s="185">
        <f>('Summary Data'!$V119*POWER(CC$51,3))+('Summary Data'!$W119*POWER(CC$51,2))+('Summary Data'!$X119*CC$51)+'Summary Data'!$Y119</f>
        <v>2.4391456582633073E-2</v>
      </c>
      <c r="CD52" s="185">
        <f>('Summary Data'!$V119*POWER(CD$51,3))+('Summary Data'!$W119*POWER(CD$51,2))+('Summary Data'!$X119*CD$51)+'Summary Data'!$Y119</f>
        <v>1.2862852833441088E-2</v>
      </c>
      <c r="CE52" s="185">
        <f>('Summary Data'!$V119*POWER(CE$51,3))+('Summary Data'!$W119*POWER(CE$51,2))+('Summary Data'!$X119*CE$51)+'Summary Data'!$Y119</f>
        <v>4.7984270631329651E-3</v>
      </c>
      <c r="CF52" s="185">
        <f>('Summary Data'!$V119*POWER(CF$51,3))+('Summary Data'!$W119*POWER(CF$51,2))+('Summary Data'!$X119*CF$51)+'Summary Data'!$Y119</f>
        <v>-3.1954320189612334E-4</v>
      </c>
      <c r="CG52" s="185">
        <f>('Summary Data'!$V119*POWER(CG$51,3))+('Summary Data'!$W119*POWER(CG$51,2))+('Summary Data'!$X119*CG$51)+'Summary Data'!$Y119</f>
        <v>-3.0087804352510114E-3</v>
      </c>
      <c r="CH52" s="185">
        <f>('Summary Data'!$V119*POWER(CH$51,3))+('Summary Data'!$W119*POWER(CH$51,2))+('Summary Data'!$X119*CH$51)+'Summary Data'!$Y119</f>
        <v>-3.7870071105365055E-3</v>
      </c>
      <c r="CI52" s="185">
        <f>('Summary Data'!$V119*POWER(CI$51,3))+('Summary Data'!$W119*POWER(CI$51,2))+('Summary Data'!$X119*CI$51)+'Summary Data'!$Y119</f>
        <v>-3.1719457013574814E-3</v>
      </c>
      <c r="CJ52" s="185">
        <f>('Summary Data'!$V119*POWER(CJ$51,3))+('Summary Data'!$W119*POWER(CJ$51,2))+('Summary Data'!$X119*CJ$51)+'Summary Data'!$Y119</f>
        <v>-1.6813186813186831E-3</v>
      </c>
      <c r="CK52" s="185">
        <f>('Summary Data'!$V119*POWER(CK$51,3))+('Summary Data'!$W119*POWER(CK$51,2))+('Summary Data'!$X119*CK$51)+'Summary Data'!$Y119</f>
        <v>1.6715147597497204E-4</v>
      </c>
      <c r="CL52" s="185">
        <f>('Summary Data'!$V119*POWER(CL$51,3))+('Summary Data'!$W119*POWER(CL$51,2))+('Summary Data'!$X119*CL$51)+'Summary Data'!$Y119</f>
        <v>1.8557422969187748E-3</v>
      </c>
      <c r="CM52" s="185">
        <f>('Summary Data'!$V119*POWER(CM$51,3))+('Summary Data'!$W119*POWER(CM$51,2))+('Summary Data'!$X119*CM$51)+'Summary Data'!$Y119</f>
        <v>2.8667313079078077E-3</v>
      </c>
      <c r="CN52" s="185">
        <f>('Summary Data'!$V119*POWER(CN$51,3))+('Summary Data'!$W119*POWER(CN$51,2))+('Summary Data'!$X119*CN$51)+'Summary Data'!$Y119</f>
        <v>2.6823960353371951E-3</v>
      </c>
      <c r="CO52" s="185">
        <f>('Summary Data'!$V119*POWER(CO$51,3))+('Summary Data'!$W119*POWER(CO$51,2))+('Summary Data'!$X119*CO$51)+'Summary Data'!$Y119</f>
        <v>7.8501400560225532E-4</v>
      </c>
      <c r="CP52" s="185">
        <f>('Summary Data'!$V119*POWER(CP$51,3))+('Summary Data'!$W119*POWER(CP$51,2))+('Summary Data'!$X119*CP$51)+'Summary Data'!$Y119</f>
        <v>-3.343137254901915E-3</v>
      </c>
      <c r="CQ52" s="186">
        <f>('Summary Data'!$V119*POWER(CQ$51,3))+('Summary Data'!$W119*POWER(CQ$51,2))+('Summary Data'!$X119*CQ$51)+'Summary Data'!$Y119</f>
        <v>-0.61274030271449109</v>
      </c>
    </row>
    <row r="53" spans="2:96" ht="15.75" thickBot="1" x14ac:dyDescent="0.3">
      <c r="B53" s="271"/>
      <c r="C53" s="272"/>
      <c r="D53" s="272"/>
      <c r="E53" s="273"/>
      <c r="F53" s="122">
        <f t="shared" si="7"/>
        <v>3</v>
      </c>
      <c r="G53" s="163">
        <f t="shared" si="8"/>
        <v>6.1943790849673178E-2</v>
      </c>
      <c r="H53" s="164">
        <f t="shared" si="8"/>
        <v>3.9265919701213799E-2</v>
      </c>
      <c r="I53" s="164">
        <f t="shared" si="8"/>
        <v>2.2174560080442419E-2</v>
      </c>
      <c r="J53" s="164">
        <f t="shared" si="8"/>
        <v>9.964332399626491E-3</v>
      </c>
      <c r="K53" s="164">
        <f t="shared" si="8"/>
        <v>3.3577102635926892E-3</v>
      </c>
      <c r="L53" s="164">
        <f t="shared" si="8"/>
        <v>3.3577102635926892E-3</v>
      </c>
      <c r="M53" s="164">
        <f t="shared" si="8"/>
        <v>3.3577102635926892E-3</v>
      </c>
      <c r="N53" s="164">
        <f t="shared" si="8"/>
        <v>3.3577102635926892E-3</v>
      </c>
      <c r="O53" s="164">
        <f t="shared" si="8"/>
        <v>3.3577102635926892E-3</v>
      </c>
      <c r="P53" s="164">
        <f t="shared" si="8"/>
        <v>3.3577102635926892E-3</v>
      </c>
      <c r="Q53" s="164">
        <f t="shared" si="8"/>
        <v>3.3577102635926892E-3</v>
      </c>
      <c r="R53" s="164">
        <f t="shared" si="8"/>
        <v>3.3577102635926892E-3</v>
      </c>
      <c r="S53" s="164">
        <f t="shared" si="8"/>
        <v>3.3355885944120756E-3</v>
      </c>
      <c r="T53" s="164">
        <f t="shared" si="8"/>
        <v>1.1408029878618442E-3</v>
      </c>
      <c r="U53" s="164">
        <f t="shared" si="8"/>
        <v>0</v>
      </c>
      <c r="V53" s="165">
        <v>0</v>
      </c>
      <c r="W53" s="273"/>
      <c r="X53" s="124" t="s">
        <v>84</v>
      </c>
      <c r="CA53" s="188">
        <f t="shared" ref="CA53:CA59" si="9">F53</f>
        <v>3</v>
      </c>
      <c r="CB53" s="163">
        <f>('Summary Data'!$V118*POWER(CB$51,3))+('Summary Data'!$W118*POWER(CB$51,2))+('Summary Data'!$X118*CB$51)+'Summary Data'!$Y118</f>
        <v>6.1943790849673178E-2</v>
      </c>
      <c r="CC53" s="164">
        <f>('Summary Data'!$V118*POWER(CC$51,3))+('Summary Data'!$W118*POWER(CC$51,2))+('Summary Data'!$X118*CC$51)+'Summary Data'!$Y118</f>
        <v>3.9265919701213799E-2</v>
      </c>
      <c r="CD53" s="164">
        <f>('Summary Data'!$V118*POWER(CD$51,3))+('Summary Data'!$W118*POWER(CD$51,2))+('Summary Data'!$X118*CD$51)+'Summary Data'!$Y118</f>
        <v>2.2174560080442419E-2</v>
      </c>
      <c r="CE53" s="164">
        <f>('Summary Data'!$V118*POWER(CE$51,3))+('Summary Data'!$W118*POWER(CE$51,2))+('Summary Data'!$X118*CE$51)+'Summary Data'!$Y118</f>
        <v>9.964332399626491E-3</v>
      </c>
      <c r="CF53" s="164">
        <f>('Summary Data'!$V118*POWER(CF$51,3))+('Summary Data'!$W118*POWER(CF$51,2))+('Summary Data'!$X118*CF$51)+'Summary Data'!$Y118</f>
        <v>1.9298570710335194E-3</v>
      </c>
      <c r="CG53" s="164">
        <f>('Summary Data'!$V118*POWER(CG$51,3))+('Summary Data'!$W118*POWER(CG$51,2))+('Summary Data'!$X118*CG$51)+'Summary Data'!$Y118</f>
        <v>-2.6342454930690373E-3</v>
      </c>
      <c r="CH53" s="164">
        <f>('Summary Data'!$V118*POWER(CH$51,3))+('Summary Data'!$W118*POWER(CH$51,2))+('Summary Data'!$X118*CH$51)+'Summary Data'!$Y118</f>
        <v>-4.4333548804137424E-3</v>
      </c>
      <c r="CI53" s="164">
        <f>('Summary Data'!$V118*POWER(CI$51,3))+('Summary Data'!$W118*POWER(CI$51,2))+('Summary Data'!$X118*CI$51)+'Summary Data'!$Y118</f>
        <v>-4.1728506787330477E-3</v>
      </c>
      <c r="CJ53" s="164">
        <f>('Summary Data'!$V118*POWER(CJ$51,3))+('Summary Data'!$W118*POWER(CJ$51,2))+('Summary Data'!$X118*CJ$51)+'Summary Data'!$Y118</f>
        <v>-2.5581124757595441E-3</v>
      </c>
      <c r="CK53" s="164">
        <f>('Summary Data'!$V118*POWER(CK$51,3))+('Summary Data'!$W118*POWER(CK$51,2))+('Summary Data'!$X118*CK$51)+'Summary Data'!$Y118</f>
        <v>-2.9451985922576696E-4</v>
      </c>
      <c r="CL53" s="164">
        <f>('Summary Data'!$V118*POWER(CL$51,3))+('Summary Data'!$W118*POWER(CL$51,2))+('Summary Data'!$X118*CL$51)+'Summary Data'!$Y118</f>
        <v>1.9125475831358041E-3</v>
      </c>
      <c r="CM53" s="164">
        <f>('Summary Data'!$V118*POWER(CM$51,3))+('Summary Data'!$W118*POWER(CM$51,2))+('Summary Data'!$X118*CM$51)+'Summary Data'!$Y118</f>
        <v>3.3577102635926892E-3</v>
      </c>
      <c r="CN53" s="164">
        <f>('Summary Data'!$V118*POWER(CN$51,3))+('Summary Data'!$W118*POWER(CN$51,2))+('Summary Data'!$X118*CN$51)+'Summary Data'!$Y118</f>
        <v>3.3355885944120756E-3</v>
      </c>
      <c r="CO53" s="164">
        <f>('Summary Data'!$V118*POWER(CO$51,3))+('Summary Data'!$W118*POWER(CO$51,2))+('Summary Data'!$X118*CO$51)+'Summary Data'!$Y118</f>
        <v>1.1408029878618442E-3</v>
      </c>
      <c r="CP53" s="164">
        <f>('Summary Data'!$V118*POWER(CP$51,3))+('Summary Data'!$W118*POWER(CP$51,2))+('Summary Data'!$X118*CP$51)+'Summary Data'!$Y118</f>
        <v>-3.9320261437907345E-3</v>
      </c>
      <c r="CQ53" s="165">
        <f>('Summary Data'!$V118*POWER(CQ$51,3))+('Summary Data'!$W118*POWER(CQ$51,2))+('Summary Data'!$X118*CQ$51)+'Summary Data'!$Y118</f>
        <v>-0.80872288021435468</v>
      </c>
      <c r="CR53" s="114" t="s">
        <v>99</v>
      </c>
    </row>
    <row r="54" spans="2:96" x14ac:dyDescent="0.25">
      <c r="B54" s="271"/>
      <c r="C54" s="272"/>
      <c r="D54" s="272"/>
      <c r="E54" s="273"/>
      <c r="F54" s="125">
        <f t="shared" si="7"/>
        <v>3.5</v>
      </c>
      <c r="G54" s="168">
        <f t="shared" si="8"/>
        <v>6.7292483660130686E-2</v>
      </c>
      <c r="H54" s="169">
        <f t="shared" si="8"/>
        <v>4.291363211951444E-2</v>
      </c>
      <c r="I54" s="169">
        <f t="shared" si="8"/>
        <v>2.4495780363427394E-2</v>
      </c>
      <c r="J54" s="169">
        <f t="shared" si="8"/>
        <v>1.1290310996193306E-2</v>
      </c>
      <c r="K54" s="169">
        <f t="shared" si="8"/>
        <v>3.4764239028945432E-3</v>
      </c>
      <c r="L54" s="169">
        <f t="shared" si="8"/>
        <v>3.4764239028945432E-3</v>
      </c>
      <c r="M54" s="169">
        <f t="shared" si="8"/>
        <v>3.4764239028945432E-3</v>
      </c>
      <c r="N54" s="169">
        <f t="shared" si="8"/>
        <v>3.4764239028945432E-3</v>
      </c>
      <c r="O54" s="169">
        <f t="shared" si="8"/>
        <v>3.4764239028945432E-3</v>
      </c>
      <c r="P54" s="169">
        <f t="shared" si="8"/>
        <v>3.4764239028945432E-3</v>
      </c>
      <c r="Q54" s="169">
        <f t="shared" si="8"/>
        <v>3.4764239028945432E-3</v>
      </c>
      <c r="R54" s="169">
        <f t="shared" si="8"/>
        <v>3.4764239028945432E-3</v>
      </c>
      <c r="S54" s="169">
        <f t="shared" si="8"/>
        <v>3.4764239028945432E-3</v>
      </c>
      <c r="T54" s="169">
        <f t="shared" si="8"/>
        <v>1.2208216619982726E-3</v>
      </c>
      <c r="U54" s="169">
        <f t="shared" si="8"/>
        <v>0</v>
      </c>
      <c r="V54" s="170">
        <v>0</v>
      </c>
      <c r="W54" s="273"/>
      <c r="CA54" s="189">
        <f t="shared" si="9"/>
        <v>3.5</v>
      </c>
      <c r="CB54" s="168">
        <f>('Summary Data'!$V117*POWER(CB$51,3))+('Summary Data'!$W117*POWER(CB$51,2))+('Summary Data'!$X117*CB$51)+'Summary Data'!$Y117</f>
        <v>6.7292483660130686E-2</v>
      </c>
      <c r="CC54" s="169">
        <f>('Summary Data'!$V117*POWER(CC$51,3))+('Summary Data'!$W117*POWER(CC$51,2))+('Summary Data'!$X117*CC$51)+'Summary Data'!$Y117</f>
        <v>4.291363211951444E-2</v>
      </c>
      <c r="CD54" s="169">
        <f>('Summary Data'!$V117*POWER(CD$51,3))+('Summary Data'!$W117*POWER(CD$51,2))+('Summary Data'!$X117*CD$51)+'Summary Data'!$Y117</f>
        <v>2.4495780363427394E-2</v>
      </c>
      <c r="CE54" s="169">
        <f>('Summary Data'!$V117*POWER(CE$51,3))+('Summary Data'!$W117*POWER(CE$51,2))+('Summary Data'!$X117*CE$51)+'Summary Data'!$Y117</f>
        <v>1.1290310996193306E-2</v>
      </c>
      <c r="CF54" s="169">
        <f>('Summary Data'!$V117*POWER(CF$51,3))+('Summary Data'!$W117*POWER(CF$51,2))+('Summary Data'!$X117*CF$51)+'Summary Data'!$Y117</f>
        <v>2.5486066221359904E-3</v>
      </c>
      <c r="CG54" s="169">
        <f>('Summary Data'!$V117*POWER(CG$51,3))+('Summary Data'!$W117*POWER(CG$51,2))+('Summary Data'!$X117*CG$51)+'Summary Data'!$Y117</f>
        <v>-2.4779501544207883E-3</v>
      </c>
      <c r="CH54" s="169">
        <f>('Summary Data'!$V117*POWER(CH$51,3))+('Summary Data'!$W117*POWER(CH$51,2))+('Summary Data'!$X117*CH$51)+'Summary Data'!$Y117</f>
        <v>-4.5379767291532369E-3</v>
      </c>
      <c r="CI54" s="169">
        <f>('Summary Data'!$V117*POWER(CI$51,3))+('Summary Data'!$W117*POWER(CI$51,2))+('Summary Data'!$X117*CI$51)+'Summary Data'!$Y117</f>
        <v>-4.3800904977376043E-3</v>
      </c>
      <c r="CJ54" s="169">
        <f>('Summary Data'!$V117*POWER(CJ$51,3))+('Summary Data'!$W117*POWER(CJ$51,2))+('Summary Data'!$X117*CJ$51)+'Summary Data'!$Y117</f>
        <v>-2.7529088558500836E-3</v>
      </c>
      <c r="CK54" s="169">
        <f>('Summary Data'!$V117*POWER(CK$51,3))+('Summary Data'!$W117*POWER(CK$51,2))+('Summary Data'!$X117*CK$51)+'Summary Data'!$Y117</f>
        <v>-4.0504919916689586E-4</v>
      </c>
      <c r="CL54" s="169">
        <f>('Summary Data'!$V117*POWER(CL$51,3))+('Summary Data'!$W117*POWER(CL$51,2))+('Summary Data'!$X117*CL$51)+'Summary Data'!$Y117</f>
        <v>1.914871076635738E-3</v>
      </c>
      <c r="CM54" s="169">
        <f>('Summary Data'!$V117*POWER(CM$51,3))+('Summary Data'!$W117*POWER(CM$51,2))+('Summary Data'!$X117*CM$51)+'Summary Data'!$Y117</f>
        <v>3.4582345758816246E-3</v>
      </c>
      <c r="CN54" s="169">
        <f>('Summary Data'!$V117*POWER(CN$51,3))+('Summary Data'!$W117*POWER(CN$51,2))+('Summary Data'!$X117*CN$51)+'Summary Data'!$Y117</f>
        <v>3.4764239028945432E-3</v>
      </c>
      <c r="CO54" s="169">
        <f>('Summary Data'!$V117*POWER(CO$51,3))+('Summary Data'!$W117*POWER(CO$51,2))+('Summary Data'!$X117*CO$51)+'Summary Data'!$Y117</f>
        <v>1.2208216619982726E-3</v>
      </c>
      <c r="CP54" s="169">
        <f>('Summary Data'!$V117*POWER(CP$51,3))+('Summary Data'!$W117*POWER(CP$51,2))+('Summary Data'!$X117*CP$51)+'Summary Data'!$Y117</f>
        <v>-4.0571895424835747E-3</v>
      </c>
      <c r="CQ54" s="170">
        <f>('Summary Data'!$V117*POWER(CQ$51,3))+('Summary Data'!$W117*POWER(CQ$51,2))+('Summary Data'!$X117*CQ$51)+'Summary Data'!$Y117</f>
        <v>-0.85316910537108415</v>
      </c>
    </row>
    <row r="55" spans="2:96" x14ac:dyDescent="0.25">
      <c r="B55" s="271"/>
      <c r="C55" s="272"/>
      <c r="D55" s="272"/>
      <c r="E55" s="273"/>
      <c r="F55" s="127">
        <f t="shared" si="7"/>
        <v>4</v>
      </c>
      <c r="G55" s="168">
        <f t="shared" si="8"/>
        <v>3.2672549019607859E-2</v>
      </c>
      <c r="H55" s="169">
        <f t="shared" si="8"/>
        <v>1.938053221288517E-2</v>
      </c>
      <c r="I55" s="169">
        <f t="shared" si="8"/>
        <v>9.6011204481792831E-3</v>
      </c>
      <c r="J55" s="169">
        <f t="shared" si="8"/>
        <v>2.8686274509804044E-3</v>
      </c>
      <c r="K55" s="169">
        <f t="shared" si="8"/>
        <v>2.8154061624649784E-3</v>
      </c>
      <c r="L55" s="169">
        <f t="shared" si="8"/>
        <v>2.8154061624649784E-3</v>
      </c>
      <c r="M55" s="169">
        <f t="shared" si="8"/>
        <v>2.8154061624649784E-3</v>
      </c>
      <c r="N55" s="169">
        <f t="shared" si="8"/>
        <v>2.8154061624649784E-3</v>
      </c>
      <c r="O55" s="169">
        <f t="shared" si="8"/>
        <v>2.8154061624649784E-3</v>
      </c>
      <c r="P55" s="169">
        <f t="shared" si="8"/>
        <v>2.8154061624649784E-3</v>
      </c>
      <c r="Q55" s="169">
        <f t="shared" si="8"/>
        <v>2.8154061624649784E-3</v>
      </c>
      <c r="R55" s="169">
        <f t="shared" si="8"/>
        <v>2.8154061624649784E-3</v>
      </c>
      <c r="S55" s="169">
        <f t="shared" si="8"/>
        <v>2.5492997198879597E-3</v>
      </c>
      <c r="T55" s="169">
        <f t="shared" si="8"/>
        <v>6.7324929971993019E-4</v>
      </c>
      <c r="U55" s="169">
        <f t="shared" si="8"/>
        <v>0</v>
      </c>
      <c r="V55" s="170">
        <v>0</v>
      </c>
      <c r="W55" s="273"/>
      <c r="CA55" s="190">
        <f t="shared" si="9"/>
        <v>4</v>
      </c>
      <c r="CB55" s="168">
        <f>('Summary Data'!$V116*POWER(CB$51,3))+('Summary Data'!$W116*POWER(CB$51,2))+('Summary Data'!$X116*CB$51)+'Summary Data'!$Y116</f>
        <v>3.2672549019607859E-2</v>
      </c>
      <c r="CC55" s="169">
        <f>('Summary Data'!$V116*POWER(CC$51,3))+('Summary Data'!$W116*POWER(CC$51,2))+('Summary Data'!$X116*CC$51)+'Summary Data'!$Y116</f>
        <v>1.938053221288517E-2</v>
      </c>
      <c r="CD55" s="169">
        <f>('Summary Data'!$V116*POWER(CD$51,3))+('Summary Data'!$W116*POWER(CD$51,2))+('Summary Data'!$X116*CD$51)+'Summary Data'!$Y116</f>
        <v>9.6011204481792831E-3</v>
      </c>
      <c r="CE55" s="169">
        <f>('Summary Data'!$V116*POWER(CE$51,3))+('Summary Data'!$W116*POWER(CE$51,2))+('Summary Data'!$X116*CE$51)+'Summary Data'!$Y116</f>
        <v>2.8686274509804044E-3</v>
      </c>
      <c r="CF55" s="169">
        <f>('Summary Data'!$V116*POWER(CF$51,3))+('Summary Data'!$W116*POWER(CF$51,2))+('Summary Data'!$X116*CF$51)+'Summary Data'!$Y116</f>
        <v>-1.2826330532212799E-3</v>
      </c>
      <c r="CG55" s="169">
        <f>('Summary Data'!$V116*POWER(CG$51,3))+('Summary Data'!$W116*POWER(CG$51,2))+('Summary Data'!$X116*CG$51)+'Summary Data'!$Y116</f>
        <v>-3.3183473389355733E-3</v>
      </c>
      <c r="CH55" s="169">
        <f>('Summary Data'!$V116*POWER(CH$51,3))+('Summary Data'!$W116*POWER(CH$51,2))+('Summary Data'!$X116*CH$51)+'Summary Data'!$Y116</f>
        <v>-3.7042016806722727E-3</v>
      </c>
      <c r="CI55" s="169">
        <f>('Summary Data'!$V116*POWER(CI$51,3))+('Summary Data'!$W116*POWER(CI$51,2))+('Summary Data'!$X116*CI$51)+'Summary Data'!$Y116</f>
        <v>-2.9058823529411887E-3</v>
      </c>
      <c r="CJ55" s="169">
        <f>('Summary Data'!$V116*POWER(CJ$51,3))+('Summary Data'!$W116*POWER(CJ$51,2))+('Summary Data'!$X116*CJ$51)+'Summary Data'!$Y116</f>
        <v>-1.3890756302521179E-3</v>
      </c>
      <c r="CK55" s="169">
        <f>('Summary Data'!$V116*POWER(CK$51,3))+('Summary Data'!$W116*POWER(CK$51,2))+('Summary Data'!$X116*CK$51)+'Summary Data'!$Y116</f>
        <v>3.8053221288512906E-4</v>
      </c>
      <c r="CL55" s="169">
        <f>('Summary Data'!$V116*POWER(CL$51,3))+('Summary Data'!$W116*POWER(CL$51,2))+('Summary Data'!$X116*CL$51)+'Summary Data'!$Y116</f>
        <v>1.9372549019607554E-3</v>
      </c>
      <c r="CM55" s="169">
        <f>('Summary Data'!$V116*POWER(CM$51,3))+('Summary Data'!$W116*POWER(CM$51,2))+('Summary Data'!$X116*CM$51)+'Summary Data'!$Y116</f>
        <v>2.8154061624649784E-3</v>
      </c>
      <c r="CN55" s="169">
        <f>('Summary Data'!$V116*POWER(CN$51,3))+('Summary Data'!$W116*POWER(CN$51,2))+('Summary Data'!$X116*CN$51)+'Summary Data'!$Y116</f>
        <v>2.5492997198879597E-3</v>
      </c>
      <c r="CO55" s="169">
        <f>('Summary Data'!$V116*POWER(CO$51,3))+('Summary Data'!$W116*POWER(CO$51,2))+('Summary Data'!$X116*CO$51)+'Summary Data'!$Y116</f>
        <v>6.7324929971993019E-4</v>
      </c>
      <c r="CP55" s="169">
        <f>('Summary Data'!$V116*POWER(CP$51,3))+('Summary Data'!$W116*POWER(CP$51,2))+('Summary Data'!$X116*CP$51)+'Summary Data'!$Y116</f>
        <v>-3.2784313725490177E-3</v>
      </c>
      <c r="CQ55" s="170">
        <f>('Summary Data'!$V116*POWER(CQ$51,3))+('Summary Data'!$W116*POWER(CQ$51,2))+('Summary Data'!$X116*CQ$51)+'Summary Data'!$Y116</f>
        <v>-0.56237349797061587</v>
      </c>
    </row>
    <row r="56" spans="2:96" x14ac:dyDescent="0.25">
      <c r="B56" s="271"/>
      <c r="C56" s="272"/>
      <c r="D56" s="272"/>
      <c r="E56" s="273"/>
      <c r="F56" s="127">
        <f t="shared" si="7"/>
        <v>4.5</v>
      </c>
      <c r="G56" s="168">
        <f t="shared" si="8"/>
        <v>4.2650980392156895E-2</v>
      </c>
      <c r="H56" s="169">
        <f t="shared" si="8"/>
        <v>2.5781232492997231E-2</v>
      </c>
      <c r="I56" s="169">
        <f t="shared" si="8"/>
        <v>1.3291575091575115E-2</v>
      </c>
      <c r="J56" s="169">
        <f t="shared" si="8"/>
        <v>4.6081017022193763E-3</v>
      </c>
      <c r="K56" s="169">
        <f t="shared" si="8"/>
        <v>3.2941607412196316E-3</v>
      </c>
      <c r="L56" s="169">
        <f t="shared" si="8"/>
        <v>3.2941607412196316E-3</v>
      </c>
      <c r="M56" s="169">
        <f t="shared" si="8"/>
        <v>3.2941607412196316E-3</v>
      </c>
      <c r="N56" s="169">
        <f t="shared" si="8"/>
        <v>3.2941607412196316E-3</v>
      </c>
      <c r="O56" s="169">
        <f t="shared" si="8"/>
        <v>3.2941607412196316E-3</v>
      </c>
      <c r="P56" s="169">
        <f t="shared" si="8"/>
        <v>3.2941607412196316E-3</v>
      </c>
      <c r="Q56" s="169">
        <f t="shared" si="8"/>
        <v>3.2941607412196316E-3</v>
      </c>
      <c r="R56" s="169">
        <f t="shared" si="8"/>
        <v>3.2941607412196316E-3</v>
      </c>
      <c r="S56" s="169">
        <f t="shared" si="8"/>
        <v>3.040551605257541E-3</v>
      </c>
      <c r="T56" s="169">
        <f t="shared" si="8"/>
        <v>8.5406162464990443E-4</v>
      </c>
      <c r="U56" s="169">
        <f t="shared" si="8"/>
        <v>0</v>
      </c>
      <c r="V56" s="170">
        <v>0</v>
      </c>
      <c r="W56" s="273"/>
      <c r="CA56" s="190">
        <f t="shared" si="9"/>
        <v>4.5</v>
      </c>
      <c r="CB56" s="168">
        <f>('Summary Data'!$V115*POWER(CB$51,3))+('Summary Data'!$W115*POWER(CB$51,2))+('Summary Data'!$X115*CB$51)+'Summary Data'!$Y115</f>
        <v>4.2650980392156895E-2</v>
      </c>
      <c r="CC56" s="169">
        <f>('Summary Data'!$V115*POWER(CC$51,3))+('Summary Data'!$W115*POWER(CC$51,2))+('Summary Data'!$X115*CC$51)+'Summary Data'!$Y115</f>
        <v>2.5781232492997231E-2</v>
      </c>
      <c r="CD56" s="169">
        <f>('Summary Data'!$V115*POWER(CD$51,3))+('Summary Data'!$W115*POWER(CD$51,2))+('Summary Data'!$X115*CD$51)+'Summary Data'!$Y115</f>
        <v>1.3291575091575115E-2</v>
      </c>
      <c r="CE56" s="169">
        <f>('Summary Data'!$V115*POWER(CE$51,3))+('Summary Data'!$W115*POWER(CE$51,2))+('Summary Data'!$X115*CE$51)+'Summary Data'!$Y115</f>
        <v>4.6081017022193763E-3</v>
      </c>
      <c r="CF56" s="169">
        <f>('Summary Data'!$V115*POWER(CF$51,3))+('Summary Data'!$W115*POWER(CF$51,2))+('Summary Data'!$X115*CF$51)+'Summary Data'!$Y115</f>
        <v>-8.4309416074120069E-4</v>
      </c>
      <c r="CG56" s="169">
        <f>('Summary Data'!$V115*POWER(CG$51,3))+('Summary Data'!$W115*POWER(CG$51,2))+('Summary Data'!$X115*CG$51)+'Summary Data'!$Y115</f>
        <v>-3.6359189829777913E-3</v>
      </c>
      <c r="CH56" s="169">
        <f>('Summary Data'!$V115*POWER(CH$51,3))+('Summary Data'!$W115*POWER(CH$51,2))+('Summary Data'!$X115*CH$51)+'Summary Data'!$Y115</f>
        <v>-4.3442792501615923E-3</v>
      </c>
      <c r="CI56" s="169">
        <f>('Summary Data'!$V115*POWER(CI$51,3))+('Summary Data'!$W115*POWER(CI$51,2))+('Summary Data'!$X115*CI$51)+'Summary Data'!$Y115</f>
        <v>-3.5420814479638074E-3</v>
      </c>
      <c r="CJ56" s="169">
        <f>('Summary Data'!$V115*POWER(CJ$51,3))+('Summary Data'!$W115*POWER(CJ$51,2))+('Summary Data'!$X115*CJ$51)+'Summary Data'!$Y115</f>
        <v>-1.8032320620555709E-3</v>
      </c>
      <c r="CK56" s="169">
        <f>('Summary Data'!$V115*POWER(CK$51,3))+('Summary Data'!$W115*POWER(CK$51,2))+('Summary Data'!$X115*CK$51)+'Summary Data'!$Y115</f>
        <v>2.9836242189185125E-4</v>
      </c>
      <c r="CL56" s="169">
        <f>('Summary Data'!$V115*POWER(CL$51,3))+('Summary Data'!$W115*POWER(CL$51,2))+('Summary Data'!$X115*CL$51)+'Summary Data'!$Y115</f>
        <v>2.1887955182073038E-3</v>
      </c>
      <c r="CM56" s="169">
        <f>('Summary Data'!$V115*POWER(CM$51,3))+('Summary Data'!$W115*POWER(CM$51,2))+('Summary Data'!$X115*CM$51)+'Summary Data'!$Y115</f>
        <v>3.2941607412196316E-3</v>
      </c>
      <c r="CN56" s="169">
        <f>('Summary Data'!$V115*POWER(CN$51,3))+('Summary Data'!$W115*POWER(CN$51,2))+('Summary Data'!$X115*CN$51)+'Summary Data'!$Y115</f>
        <v>3.040551605257541E-3</v>
      </c>
      <c r="CO56" s="169">
        <f>('Summary Data'!$V115*POWER(CO$51,3))+('Summary Data'!$W115*POWER(CO$51,2))+('Summary Data'!$X115*CO$51)+'Summary Data'!$Y115</f>
        <v>8.5406162464990443E-4</v>
      </c>
      <c r="CP56" s="169">
        <f>('Summary Data'!$V115*POWER(CP$51,3))+('Summary Data'!$W115*POWER(CP$51,2))+('Summary Data'!$X115*CP$51)+'Summary Data'!$Y115</f>
        <v>-3.8392156862744331E-3</v>
      </c>
      <c r="CQ56" s="170">
        <f>('Summary Data'!$V115*POWER(CQ$51,3))+('Summary Data'!$W115*POWER(CQ$51,2))+('Summary Data'!$X115*CQ$51)+'Summary Data'!$Y115</f>
        <v>-0.68474718326891049</v>
      </c>
    </row>
    <row r="57" spans="2:96" x14ac:dyDescent="0.25">
      <c r="B57" s="271"/>
      <c r="C57" s="272"/>
      <c r="D57" s="272"/>
      <c r="E57" s="273"/>
      <c r="F57" s="127">
        <f t="shared" si="7"/>
        <v>5</v>
      </c>
      <c r="G57" s="168">
        <f t="shared" si="8"/>
        <v>3.4392156862745079E-3</v>
      </c>
      <c r="H57" s="169">
        <f t="shared" si="8"/>
        <v>2.040056022408962E-3</v>
      </c>
      <c r="I57" s="169">
        <f t="shared" si="8"/>
        <v>1.0106442577030791E-3</v>
      </c>
      <c r="J57" s="169">
        <f t="shared" si="8"/>
        <v>3.019607843137229E-4</v>
      </c>
      <c r="K57" s="169">
        <f t="shared" si="8"/>
        <v>2.9635854341736236E-4</v>
      </c>
      <c r="L57" s="169">
        <f t="shared" si="8"/>
        <v>2.9635854341736236E-4</v>
      </c>
      <c r="M57" s="169">
        <f t="shared" si="8"/>
        <v>2.9635854341736236E-4</v>
      </c>
      <c r="N57" s="169">
        <f t="shared" si="8"/>
        <v>2.9635854341736236E-4</v>
      </c>
      <c r="O57" s="169">
        <f t="shared" si="8"/>
        <v>2.9635854341736236E-4</v>
      </c>
      <c r="P57" s="169">
        <f t="shared" si="8"/>
        <v>2.9635854341736236E-4</v>
      </c>
      <c r="Q57" s="169">
        <f t="shared" si="8"/>
        <v>2.9635854341736236E-4</v>
      </c>
      <c r="R57" s="169">
        <f t="shared" si="8"/>
        <v>2.9635854341736236E-4</v>
      </c>
      <c r="S57" s="169">
        <f t="shared" si="8"/>
        <v>2.6834733893556836E-4</v>
      </c>
      <c r="T57" s="169">
        <f t="shared" si="8"/>
        <v>7.0868347338932762E-5</v>
      </c>
      <c r="U57" s="169">
        <f t="shared" si="8"/>
        <v>0</v>
      </c>
      <c r="V57" s="170">
        <v>0</v>
      </c>
      <c r="W57" s="273"/>
      <c r="CA57" s="190">
        <f t="shared" si="9"/>
        <v>5</v>
      </c>
      <c r="CB57" s="168">
        <f>('Summary Data'!$V114*POWER(CB$51,3))+('Summary Data'!$W114*POWER(CB$51,2))+('Summary Data'!$X114*CB$51)+'Summary Data'!$Y114</f>
        <v>3.4392156862745079E-3</v>
      </c>
      <c r="CC57" s="169">
        <f>('Summary Data'!$V114*POWER(CC$51,3))+('Summary Data'!$W114*POWER(CC$51,2))+('Summary Data'!$X114*CC$51)+'Summary Data'!$Y114</f>
        <v>2.040056022408962E-3</v>
      </c>
      <c r="CD57" s="169">
        <f>('Summary Data'!$V114*POWER(CD$51,3))+('Summary Data'!$W114*POWER(CD$51,2))+('Summary Data'!$X114*CD$51)+'Summary Data'!$Y114</f>
        <v>1.0106442577030791E-3</v>
      </c>
      <c r="CE57" s="169">
        <f>('Summary Data'!$V114*POWER(CE$51,3))+('Summary Data'!$W114*POWER(CE$51,2))+('Summary Data'!$X114*CE$51)+'Summary Data'!$Y114</f>
        <v>3.019607843137229E-4</v>
      </c>
      <c r="CF57" s="169">
        <f>('Summary Data'!$V114*POWER(CF$51,3))+('Summary Data'!$W114*POWER(CF$51,2))+('Summary Data'!$X114*CF$51)+'Summary Data'!$Y114</f>
        <v>-1.3501400560224277E-4</v>
      </c>
      <c r="CG57" s="169">
        <f>('Summary Data'!$V114*POWER(CG$51,3))+('Summary Data'!$W114*POWER(CG$51,2))+('Summary Data'!$X114*CG$51)+'Summary Data'!$Y114</f>
        <v>-3.4929971988795824E-4</v>
      </c>
      <c r="CH57" s="169">
        <f>('Summary Data'!$V114*POWER(CH$51,3))+('Summary Data'!$W114*POWER(CH$51,2))+('Summary Data'!$X114*CH$51)+'Summary Data'!$Y114</f>
        <v>-3.8991596638655781E-4</v>
      </c>
      <c r="CI57" s="169">
        <f>('Summary Data'!$V114*POWER(CI$51,3))+('Summary Data'!$W114*POWER(CI$51,2))+('Summary Data'!$X114*CI$51)+'Summary Data'!$Y114</f>
        <v>-3.0588235294117926E-4</v>
      </c>
      <c r="CJ57" s="169">
        <f>('Summary Data'!$V114*POWER(CJ$51,3))+('Summary Data'!$W114*POWER(CJ$51,2))+('Summary Data'!$X114*CJ$51)+'Summary Data'!$Y114</f>
        <v>-1.4621848739496211E-4</v>
      </c>
      <c r="CK57" s="169">
        <f>('Summary Data'!$V114*POWER(CK$51,3))+('Summary Data'!$W114*POWER(CK$51,2))+('Summary Data'!$X114*CK$51)+'Summary Data'!$Y114</f>
        <v>4.0056022408957621E-5</v>
      </c>
      <c r="CL57" s="169">
        <f>('Summary Data'!$V114*POWER(CL$51,3))+('Summary Data'!$W114*POWER(CL$51,2))+('Summary Data'!$X114*CL$51)+'Summary Data'!$Y114</f>
        <v>2.0392156862744561E-4</v>
      </c>
      <c r="CM57" s="169">
        <f>('Summary Data'!$V114*POWER(CM$51,3))+('Summary Data'!$W114*POWER(CM$51,2))+('Summary Data'!$X114*CM$51)+'Summary Data'!$Y114</f>
        <v>2.9635854341736236E-4</v>
      </c>
      <c r="CN57" s="169">
        <f>('Summary Data'!$V114*POWER(CN$51,3))+('Summary Data'!$W114*POWER(CN$51,2))+('Summary Data'!$X114*CN$51)+'Summary Data'!$Y114</f>
        <v>2.6834733893556836E-4</v>
      </c>
      <c r="CO57" s="169">
        <f>('Summary Data'!$V114*POWER(CO$51,3))+('Summary Data'!$W114*POWER(CO$51,2))+('Summary Data'!$X114*CO$51)+'Summary Data'!$Y114</f>
        <v>7.0868347338932762E-5</v>
      </c>
      <c r="CP57" s="169">
        <f>('Summary Data'!$V114*POWER(CP$51,3))+('Summary Data'!$W114*POWER(CP$51,2))+('Summary Data'!$X114*CP$51)+'Summary Data'!$Y114</f>
        <v>-3.4509803921568567E-4</v>
      </c>
      <c r="CQ57" s="170">
        <f>('Summary Data'!$V114*POWER(CQ$51,3))+('Summary Data'!$W114*POWER(CQ$51,2))+('Summary Data'!$X114*CQ$51)+'Summary Data'!$Y114</f>
        <v>-5.9197210312696397E-2</v>
      </c>
    </row>
    <row r="58" spans="2:96" x14ac:dyDescent="0.25">
      <c r="B58" s="271"/>
      <c r="C58" s="272"/>
      <c r="D58" s="272"/>
      <c r="E58" s="273"/>
      <c r="F58" s="127">
        <f t="shared" si="7"/>
        <v>5.5</v>
      </c>
      <c r="G58" s="168">
        <f t="shared" si="8"/>
        <v>0</v>
      </c>
      <c r="H58" s="169">
        <f t="shared" si="8"/>
        <v>0</v>
      </c>
      <c r="I58" s="169">
        <f t="shared" si="8"/>
        <v>0</v>
      </c>
      <c r="J58" s="169">
        <f t="shared" si="8"/>
        <v>0</v>
      </c>
      <c r="K58" s="169">
        <f t="shared" si="8"/>
        <v>0</v>
      </c>
      <c r="L58" s="169">
        <f t="shared" si="8"/>
        <v>0</v>
      </c>
      <c r="M58" s="169">
        <f t="shared" si="8"/>
        <v>0</v>
      </c>
      <c r="N58" s="169">
        <f t="shared" si="8"/>
        <v>0</v>
      </c>
      <c r="O58" s="169">
        <f t="shared" si="8"/>
        <v>0</v>
      </c>
      <c r="P58" s="169">
        <f t="shared" si="8"/>
        <v>0</v>
      </c>
      <c r="Q58" s="169">
        <f t="shared" si="8"/>
        <v>0</v>
      </c>
      <c r="R58" s="169">
        <f t="shared" si="8"/>
        <v>0</v>
      </c>
      <c r="S58" s="169">
        <f t="shared" si="8"/>
        <v>0</v>
      </c>
      <c r="T58" s="169">
        <f t="shared" si="8"/>
        <v>0</v>
      </c>
      <c r="U58" s="169">
        <f t="shared" si="8"/>
        <v>0</v>
      </c>
      <c r="V58" s="170">
        <v>0</v>
      </c>
      <c r="W58" s="273"/>
      <c r="CA58" s="190">
        <f t="shared" si="9"/>
        <v>5.5</v>
      </c>
      <c r="CB58" s="168">
        <f>('Summary Data'!$V113*POWER(CB$51,3))+('Summary Data'!$W113*POWER(CB$51,2))+('Summary Data'!$X113*CB$51)+'Summary Data'!$Y113</f>
        <v>0</v>
      </c>
      <c r="CC58" s="169">
        <f>('Summary Data'!$V113*POWER(CC$51,3))+('Summary Data'!$W113*POWER(CC$51,2))+('Summary Data'!$X113*CC$51)+'Summary Data'!$Y113</f>
        <v>0</v>
      </c>
      <c r="CD58" s="169">
        <f>('Summary Data'!$V113*POWER(CD$51,3))+('Summary Data'!$W113*POWER(CD$51,2))+('Summary Data'!$X113*CD$51)+'Summary Data'!$Y113</f>
        <v>0</v>
      </c>
      <c r="CE58" s="169">
        <f>('Summary Data'!$V113*POWER(CE$51,3))+('Summary Data'!$W113*POWER(CE$51,2))+('Summary Data'!$X113*CE$51)+'Summary Data'!$Y113</f>
        <v>0</v>
      </c>
      <c r="CF58" s="169">
        <f>('Summary Data'!$V113*POWER(CF$51,3))+('Summary Data'!$W113*POWER(CF$51,2))+('Summary Data'!$X113*CF$51)+'Summary Data'!$Y113</f>
        <v>0</v>
      </c>
      <c r="CG58" s="169">
        <f>('Summary Data'!$V113*POWER(CG$51,3))+('Summary Data'!$W113*POWER(CG$51,2))+('Summary Data'!$X113*CG$51)+'Summary Data'!$Y113</f>
        <v>0</v>
      </c>
      <c r="CH58" s="169">
        <f>('Summary Data'!$V113*POWER(CH$51,3))+('Summary Data'!$W113*POWER(CH$51,2))+('Summary Data'!$X113*CH$51)+'Summary Data'!$Y113</f>
        <v>0</v>
      </c>
      <c r="CI58" s="169">
        <f>('Summary Data'!$V113*POWER(CI$51,3))+('Summary Data'!$W113*POWER(CI$51,2))+('Summary Data'!$X113*CI$51)+'Summary Data'!$Y113</f>
        <v>0</v>
      </c>
      <c r="CJ58" s="169">
        <f>('Summary Data'!$V113*POWER(CJ$51,3))+('Summary Data'!$W113*POWER(CJ$51,2))+('Summary Data'!$X113*CJ$51)+'Summary Data'!$Y113</f>
        <v>0</v>
      </c>
      <c r="CK58" s="169">
        <f>('Summary Data'!$V113*POWER(CK$51,3))+('Summary Data'!$W113*POWER(CK$51,2))+('Summary Data'!$X113*CK$51)+'Summary Data'!$Y113</f>
        <v>0</v>
      </c>
      <c r="CL58" s="169">
        <f>('Summary Data'!$V113*POWER(CL$51,3))+('Summary Data'!$W113*POWER(CL$51,2))+('Summary Data'!$X113*CL$51)+'Summary Data'!$Y113</f>
        <v>0</v>
      </c>
      <c r="CM58" s="169">
        <f>('Summary Data'!$V113*POWER(CM$51,3))+('Summary Data'!$W113*POWER(CM$51,2))+('Summary Data'!$X113*CM$51)+'Summary Data'!$Y113</f>
        <v>0</v>
      </c>
      <c r="CN58" s="169">
        <f>('Summary Data'!$V113*POWER(CN$51,3))+('Summary Data'!$W113*POWER(CN$51,2))+('Summary Data'!$X113*CN$51)+'Summary Data'!$Y113</f>
        <v>0</v>
      </c>
      <c r="CO58" s="169">
        <f>('Summary Data'!$V113*POWER(CO$51,3))+('Summary Data'!$W113*POWER(CO$51,2))+('Summary Data'!$X113*CO$51)+'Summary Data'!$Y113</f>
        <v>0</v>
      </c>
      <c r="CP58" s="169">
        <f>('Summary Data'!$V113*POWER(CP$51,3))+('Summary Data'!$W113*POWER(CP$51,2))+('Summary Data'!$X113*CP$51)+'Summary Data'!$Y113</f>
        <v>0</v>
      </c>
      <c r="CQ58" s="170">
        <f>('Summary Data'!$V113*POWER(CQ$51,3))+('Summary Data'!$W113*POWER(CQ$51,2))+('Summary Data'!$X113*CQ$51)+'Summary Data'!$Y113</f>
        <v>0</v>
      </c>
    </row>
    <row r="59" spans="2:96" ht="15.75" thickBot="1" x14ac:dyDescent="0.3">
      <c r="B59" s="274"/>
      <c r="C59" s="275"/>
      <c r="D59" s="275"/>
      <c r="E59" s="276"/>
      <c r="F59" s="129">
        <f t="shared" si="7"/>
        <v>6</v>
      </c>
      <c r="G59" s="173">
        <f t="shared" si="8"/>
        <v>2.5794117647058804E-2</v>
      </c>
      <c r="H59" s="174">
        <f t="shared" si="8"/>
        <v>1.5300420168067212E-2</v>
      </c>
      <c r="I59" s="174">
        <f t="shared" si="8"/>
        <v>7.5798319327730901E-3</v>
      </c>
      <c r="J59" s="174">
        <f t="shared" si="8"/>
        <v>2.2647058823529187E-3</v>
      </c>
      <c r="K59" s="174">
        <f t="shared" si="8"/>
        <v>2.222689075630252E-3</v>
      </c>
      <c r="L59" s="174">
        <f t="shared" si="8"/>
        <v>2.222689075630252E-3</v>
      </c>
      <c r="M59" s="174">
        <f t="shared" si="8"/>
        <v>2.222689075630252E-3</v>
      </c>
      <c r="N59" s="174">
        <f t="shared" si="8"/>
        <v>2.222689075630252E-3</v>
      </c>
      <c r="O59" s="174">
        <f t="shared" si="8"/>
        <v>2.222689075630252E-3</v>
      </c>
      <c r="P59" s="174">
        <f t="shared" si="8"/>
        <v>2.222689075630252E-3</v>
      </c>
      <c r="Q59" s="174">
        <f t="shared" si="8"/>
        <v>2.222689075630252E-3</v>
      </c>
      <c r="R59" s="174">
        <f t="shared" si="8"/>
        <v>2.222689075630252E-3</v>
      </c>
      <c r="S59" s="174">
        <f t="shared" si="8"/>
        <v>2.0126050420167935E-3</v>
      </c>
      <c r="T59" s="174">
        <f t="shared" si="8"/>
        <v>5.3151260504204212E-4</v>
      </c>
      <c r="U59" s="174">
        <f t="shared" si="8"/>
        <v>0</v>
      </c>
      <c r="V59" s="175">
        <v>0</v>
      </c>
      <c r="W59" s="276"/>
      <c r="CA59" s="191">
        <f t="shared" si="9"/>
        <v>6</v>
      </c>
      <c r="CB59" s="173">
        <f>('Summary Data'!$V112*POWER(CB$51,3))+('Summary Data'!$W112*POWER(CB$51,2))+('Summary Data'!$X112*CB$51)+'Summary Data'!$Y112</f>
        <v>2.5794117647058804E-2</v>
      </c>
      <c r="CC59" s="174">
        <f>('Summary Data'!$V112*POWER(CC$51,3))+('Summary Data'!$W112*POWER(CC$51,2))+('Summary Data'!$X112*CC$51)+'Summary Data'!$Y112</f>
        <v>1.5300420168067212E-2</v>
      </c>
      <c r="CD59" s="174">
        <f>('Summary Data'!$V112*POWER(CD$51,3))+('Summary Data'!$W112*POWER(CD$51,2))+('Summary Data'!$X112*CD$51)+'Summary Data'!$Y112</f>
        <v>7.5798319327730901E-3</v>
      </c>
      <c r="CE59" s="174">
        <f>('Summary Data'!$V112*POWER(CE$51,3))+('Summary Data'!$W112*POWER(CE$51,2))+('Summary Data'!$X112*CE$51)+'Summary Data'!$Y112</f>
        <v>2.2647058823529187E-3</v>
      </c>
      <c r="CF59" s="174">
        <f>('Summary Data'!$V112*POWER(CF$51,3))+('Summary Data'!$W112*POWER(CF$51,2))+('Summary Data'!$X112*CF$51)+'Summary Data'!$Y112</f>
        <v>-1.0126050420168307E-3</v>
      </c>
      <c r="CG59" s="174">
        <f>('Summary Data'!$V112*POWER(CG$51,3))+('Summary Data'!$W112*POWER(CG$51,2))+('Summary Data'!$X112*CG$51)+'Summary Data'!$Y112</f>
        <v>-2.6197478991596898E-3</v>
      </c>
      <c r="CH59" s="174">
        <f>('Summary Data'!$V112*POWER(CH$51,3))+('Summary Data'!$W112*POWER(CH$51,2))+('Summary Data'!$X112*CH$51)+'Summary Data'!$Y112</f>
        <v>-2.9243697478991831E-3</v>
      </c>
      <c r="CI59" s="174">
        <f>('Summary Data'!$V112*POWER(CI$51,3))+('Summary Data'!$W112*POWER(CI$51,2))+('Summary Data'!$X112*CI$51)+'Summary Data'!$Y112</f>
        <v>-2.2941176470588492E-3</v>
      </c>
      <c r="CJ59" s="174">
        <f>('Summary Data'!$V112*POWER(CJ$51,3))+('Summary Data'!$W112*POWER(CJ$51,2))+('Summary Data'!$X112*CJ$51)+'Summary Data'!$Y112</f>
        <v>-1.0966386554622093E-3</v>
      </c>
      <c r="CK59" s="174">
        <f>('Summary Data'!$V112*POWER(CK$51,3))+('Summary Data'!$W112*POWER(CK$51,2))+('Summary Data'!$X112*CK$51)+'Summary Data'!$Y112</f>
        <v>3.0042016806720861E-4</v>
      </c>
      <c r="CL59" s="174">
        <f>('Summary Data'!$V112*POWER(CL$51,3))+('Summary Data'!$W112*POWER(CL$51,2))+('Summary Data'!$X112*CL$51)+'Summary Data'!$Y112</f>
        <v>1.5294117647058902E-3</v>
      </c>
      <c r="CM59" s="174">
        <f>('Summary Data'!$V112*POWER(CM$51,3))+('Summary Data'!$W112*POWER(CM$51,2))+('Summary Data'!$X112*CM$51)+'Summary Data'!$Y112</f>
        <v>2.222689075630252E-3</v>
      </c>
      <c r="CN59" s="174">
        <f>('Summary Data'!$V112*POWER(CN$51,3))+('Summary Data'!$W112*POWER(CN$51,2))+('Summary Data'!$X112*CN$51)+'Summary Data'!$Y112</f>
        <v>2.0126050420167935E-3</v>
      </c>
      <c r="CO59" s="174">
        <f>('Summary Data'!$V112*POWER(CO$51,3))+('Summary Data'!$W112*POWER(CO$51,2))+('Summary Data'!$X112*CO$51)+'Summary Data'!$Y112</f>
        <v>5.3151260504204212E-4</v>
      </c>
      <c r="CP59" s="174">
        <f>('Summary Data'!$V112*POWER(CP$51,3))+('Summary Data'!$W112*POWER(CP$51,2))+('Summary Data'!$X112*CP$51)+'Summary Data'!$Y112</f>
        <v>-2.5882352941175996E-3</v>
      </c>
      <c r="CQ59" s="175">
        <f>('Summary Data'!$V112*POWER(CQ$51,3))+('Summary Data'!$W112*POWER(CQ$51,2))+('Summary Data'!$X112*CQ$51)+'Summary Data'!$Y112</f>
        <v>-0.44397907734522268</v>
      </c>
    </row>
    <row r="60" spans="2:96" ht="15.75" thickBot="1" x14ac:dyDescent="0.3">
      <c r="CA60" s="114" t="s">
        <v>96</v>
      </c>
    </row>
    <row r="61" spans="2:96" ht="15.75" thickBot="1" x14ac:dyDescent="0.3">
      <c r="B61" s="286" t="s">
        <v>100</v>
      </c>
      <c r="C61" s="287"/>
      <c r="D61" s="287"/>
      <c r="E61" s="287"/>
      <c r="F61" s="282"/>
      <c r="G61" s="283" t="s">
        <v>98</v>
      </c>
      <c r="H61" s="284"/>
      <c r="I61" s="284"/>
      <c r="J61" s="284"/>
      <c r="K61" s="284"/>
      <c r="L61" s="284"/>
      <c r="M61" s="284"/>
      <c r="N61" s="284"/>
      <c r="O61" s="284"/>
      <c r="P61" s="284"/>
      <c r="Q61" s="284"/>
      <c r="R61" s="284"/>
      <c r="S61" s="284"/>
      <c r="T61" s="284"/>
      <c r="U61" s="284"/>
      <c r="V61" s="285"/>
      <c r="CA61" s="178"/>
      <c r="CB61" s="283" t="s">
        <v>98</v>
      </c>
      <c r="CC61" s="284"/>
      <c r="CD61" s="284"/>
      <c r="CE61" s="284"/>
      <c r="CF61" s="284"/>
      <c r="CG61" s="284"/>
      <c r="CH61" s="284"/>
      <c r="CI61" s="284"/>
      <c r="CJ61" s="284"/>
      <c r="CK61" s="284"/>
      <c r="CL61" s="284"/>
      <c r="CM61" s="284"/>
      <c r="CN61" s="284"/>
      <c r="CO61" s="284"/>
      <c r="CP61" s="284"/>
      <c r="CQ61" s="285"/>
    </row>
    <row r="62" spans="2:96" ht="15.75" customHeight="1" thickBot="1" x14ac:dyDescent="0.3">
      <c r="B62" s="268" t="s">
        <v>81</v>
      </c>
      <c r="C62" s="269"/>
      <c r="D62" s="269"/>
      <c r="E62" s="270"/>
      <c r="F62" s="118" t="str">
        <f>$E$5</f>
        <v>bar</v>
      </c>
      <c r="G62" s="192">
        <f>'Summary Data'!$C$149</f>
        <v>0.02</v>
      </c>
      <c r="H62" s="193">
        <f>'Summary Data'!$C$148</f>
        <v>0.09</v>
      </c>
      <c r="I62" s="193">
        <f>'Summary Data'!$C$147</f>
        <v>0.16</v>
      </c>
      <c r="J62" s="193">
        <f>'Summary Data'!$C$146</f>
        <v>0.23</v>
      </c>
      <c r="K62" s="193">
        <f>'Summary Data'!$C$145</f>
        <v>0.3</v>
      </c>
      <c r="L62" s="193">
        <f>'Summary Data'!$C$144</f>
        <v>0.37</v>
      </c>
      <c r="M62" s="193">
        <f>'Summary Data'!$C$143</f>
        <v>0.44</v>
      </c>
      <c r="N62" s="193">
        <f>'Summary Data'!$C$142</f>
        <v>0.51</v>
      </c>
      <c r="O62" s="193">
        <f>'Summary Data'!$C$141</f>
        <v>0.57999999999999996</v>
      </c>
      <c r="P62" s="193">
        <f>'Summary Data'!$C$140</f>
        <v>0.65</v>
      </c>
      <c r="Q62" s="193">
        <f>'Summary Data'!$C$139</f>
        <v>0.72</v>
      </c>
      <c r="R62" s="193">
        <f>'Summary Data'!$C$138</f>
        <v>0.79</v>
      </c>
      <c r="S62" s="193">
        <f>'Summary Data'!$C$137</f>
        <v>0.86</v>
      </c>
      <c r="T62" s="193">
        <f>'Summary Data'!$C$136</f>
        <v>0.93</v>
      </c>
      <c r="U62" s="193">
        <f>'Summary Data'!$C$135</f>
        <v>1</v>
      </c>
      <c r="V62" s="194">
        <f>'Summary Data'!$C$134</f>
        <v>2</v>
      </c>
      <c r="CA62" s="182" t="str">
        <f t="shared" ref="CA62:CQ62" si="10">F62</f>
        <v>bar</v>
      </c>
      <c r="CB62" s="179">
        <f t="shared" si="10"/>
        <v>0.02</v>
      </c>
      <c r="CC62" s="180">
        <f t="shared" si="10"/>
        <v>0.09</v>
      </c>
      <c r="CD62" s="180">
        <f t="shared" si="10"/>
        <v>0.16</v>
      </c>
      <c r="CE62" s="180">
        <f t="shared" si="10"/>
        <v>0.23</v>
      </c>
      <c r="CF62" s="180">
        <f t="shared" si="10"/>
        <v>0.3</v>
      </c>
      <c r="CG62" s="180">
        <f t="shared" si="10"/>
        <v>0.37</v>
      </c>
      <c r="CH62" s="180">
        <f t="shared" si="10"/>
        <v>0.44</v>
      </c>
      <c r="CI62" s="180">
        <f t="shared" si="10"/>
        <v>0.51</v>
      </c>
      <c r="CJ62" s="180">
        <f t="shared" si="10"/>
        <v>0.57999999999999996</v>
      </c>
      <c r="CK62" s="180">
        <f t="shared" si="10"/>
        <v>0.65</v>
      </c>
      <c r="CL62" s="180">
        <f t="shared" si="10"/>
        <v>0.72</v>
      </c>
      <c r="CM62" s="180">
        <f t="shared" si="10"/>
        <v>0.79</v>
      </c>
      <c r="CN62" s="180">
        <f t="shared" si="10"/>
        <v>0.86</v>
      </c>
      <c r="CO62" s="180">
        <f t="shared" si="10"/>
        <v>0.93</v>
      </c>
      <c r="CP62" s="180">
        <f t="shared" si="10"/>
        <v>1</v>
      </c>
      <c r="CQ62" s="181">
        <f t="shared" si="10"/>
        <v>2</v>
      </c>
    </row>
    <row r="63" spans="2:96" ht="15" customHeight="1" thickBot="1" x14ac:dyDescent="0.3">
      <c r="B63" s="271"/>
      <c r="C63" s="272"/>
      <c r="D63" s="272"/>
      <c r="E63" s="273"/>
      <c r="F63" s="120">
        <f t="shared" ref="F63:F70" si="11">F15</f>
        <v>2.5</v>
      </c>
      <c r="G63" s="195">
        <f t="shared" ref="G63:U70" si="12">IF(CB63&gt;H63,MAX(CB63,0),H63)</f>
        <v>146.09019607843135</v>
      </c>
      <c r="H63" s="196">
        <f t="shared" si="12"/>
        <v>127.82128851540614</v>
      </c>
      <c r="I63" s="196">
        <f t="shared" si="12"/>
        <v>114.30221934927815</v>
      </c>
      <c r="J63" s="196">
        <f t="shared" si="12"/>
        <v>104.91006248653305</v>
      </c>
      <c r="K63" s="196">
        <f t="shared" si="12"/>
        <v>103.59051928463694</v>
      </c>
      <c r="L63" s="196">
        <f t="shared" si="12"/>
        <v>103.59051928463694</v>
      </c>
      <c r="M63" s="196">
        <f t="shared" si="12"/>
        <v>103.59051928463694</v>
      </c>
      <c r="N63" s="196">
        <f t="shared" si="12"/>
        <v>103.59051928463694</v>
      </c>
      <c r="O63" s="196">
        <f t="shared" si="12"/>
        <v>103.59051928463694</v>
      </c>
      <c r="P63" s="196">
        <f t="shared" si="12"/>
        <v>103.59051928463694</v>
      </c>
      <c r="Q63" s="196">
        <f t="shared" si="12"/>
        <v>103.59051928463694</v>
      </c>
      <c r="R63" s="196">
        <f t="shared" si="12"/>
        <v>103.59051928463694</v>
      </c>
      <c r="S63" s="196">
        <f t="shared" si="12"/>
        <v>103.30889894419306</v>
      </c>
      <c r="T63" s="196">
        <f t="shared" si="12"/>
        <v>100.92492997198889</v>
      </c>
      <c r="U63" s="196">
        <f t="shared" si="12"/>
        <v>100</v>
      </c>
      <c r="V63" s="197">
        <v>100</v>
      </c>
      <c r="W63" s="277" t="s">
        <v>101</v>
      </c>
      <c r="CA63" s="187">
        <f>F63</f>
        <v>2.5</v>
      </c>
      <c r="CB63" s="195">
        <f>('Summary Data'!$V163*POWER(CB$62,3))+('Summary Data'!$W163*POWER(CB$62,2))+('Summary Data'!$X163*CB$62)+'Summary Data'!$Y163</f>
        <v>146.09019607843135</v>
      </c>
      <c r="CC63" s="196">
        <f>('Summary Data'!$V163*POWER(CC$62,3))+('Summary Data'!$W163*POWER(CC$62,2))+('Summary Data'!$X163*CC$62)+'Summary Data'!$Y163</f>
        <v>127.82128851540614</v>
      </c>
      <c r="CD63" s="196">
        <f>('Summary Data'!$V163*POWER(CD$62,3))+('Summary Data'!$W163*POWER(CD$62,2))+('Summary Data'!$X163*CD$62)+'Summary Data'!$Y163</f>
        <v>114.30221934927815</v>
      </c>
      <c r="CE63" s="196">
        <f>('Summary Data'!$V163*POWER(CE$62,3))+('Summary Data'!$W163*POWER(CE$62,2))+('Summary Data'!$X163*CE$62)+'Summary Data'!$Y163</f>
        <v>104.91006248653305</v>
      </c>
      <c r="CF63" s="196">
        <f>('Summary Data'!$V163*POWER(CF$62,3))+('Summary Data'!$W163*POWER(CF$62,2))+('Summary Data'!$X163*CF$62)+'Summary Data'!$Y163</f>
        <v>99.021891833656525</v>
      </c>
      <c r="CG63" s="196">
        <f>('Summary Data'!$V163*POWER(CG$62,3))+('Summary Data'!$W163*POWER(CG$62,2))+('Summary Data'!$X163*CG$62)+'Summary Data'!$Y163</f>
        <v>96.014781297134206</v>
      </c>
      <c r="CH63" s="196">
        <f>('Summary Data'!$V163*POWER(CH$62,3))+('Summary Data'!$W163*POWER(CH$62,2))+('Summary Data'!$X163*CH$62)+'Summary Data'!$Y163</f>
        <v>95.265804783451813</v>
      </c>
      <c r="CI63" s="196">
        <f>('Summary Data'!$V163*POWER(CI$62,3))+('Summary Data'!$W163*POWER(CI$62,2))+('Summary Data'!$X163*CI$62)+'Summary Data'!$Y163</f>
        <v>96.152036199095022</v>
      </c>
      <c r="CJ63" s="196">
        <f>('Summary Data'!$V163*POWER(CJ$62,3))+('Summary Data'!$W163*POWER(CJ$62,2))+('Summary Data'!$X163*CJ$62)+'Summary Data'!$Y163</f>
        <v>98.050549450549454</v>
      </c>
      <c r="CK63" s="196">
        <f>('Summary Data'!$V163*POWER(CK$62,3))+('Summary Data'!$W163*POWER(CK$62,2))+('Summary Data'!$X163*CK$62)+'Summary Data'!$Y163</f>
        <v>100.33841844430077</v>
      </c>
      <c r="CL63" s="196">
        <f>('Summary Data'!$V163*POWER(CL$62,3))+('Summary Data'!$W163*POWER(CL$62,2))+('Summary Data'!$X163*CL$62)+'Summary Data'!$Y163</f>
        <v>102.39271708683472</v>
      </c>
      <c r="CM63" s="196">
        <f>('Summary Data'!$V163*POWER(CM$62,3))+('Summary Data'!$W163*POWER(CM$62,2))+('Summary Data'!$X163*CM$62)+'Summary Data'!$Y163</f>
        <v>103.59051928463694</v>
      </c>
      <c r="CN63" s="196">
        <f>('Summary Data'!$V163*POWER(CN$62,3))+('Summary Data'!$W163*POWER(CN$62,2))+('Summary Data'!$X163*CN$62)+'Summary Data'!$Y163</f>
        <v>103.30889894419306</v>
      </c>
      <c r="CO63" s="196">
        <f>('Summary Data'!$V163*POWER(CO$62,3))+('Summary Data'!$W163*POWER(CO$62,2))+('Summary Data'!$X163*CO$62)+'Summary Data'!$Y163</f>
        <v>100.92492997198889</v>
      </c>
      <c r="CP63" s="196">
        <f>('Summary Data'!$V163*POWER(CP$62,3))+('Summary Data'!$W163*POWER(CP$62,2))+('Summary Data'!$X163*CP$62)+'Summary Data'!$Y163</f>
        <v>95.815686274509915</v>
      </c>
      <c r="CQ63" s="197">
        <f>('Summary Data'!$V163*POWER(CQ$62,3))+('Summary Data'!$W163*POWER(CQ$62,2))+('Summary Data'!$X163*CQ$62)+'Summary Data'!$Y163</f>
        <v>-643.94439358160662</v>
      </c>
    </row>
    <row r="64" spans="2:96" ht="15.75" thickBot="1" x14ac:dyDescent="0.3">
      <c r="B64" s="271"/>
      <c r="C64" s="272"/>
      <c r="D64" s="272"/>
      <c r="E64" s="273"/>
      <c r="F64" s="122">
        <f t="shared" si="11"/>
        <v>3</v>
      </c>
      <c r="G64" s="198">
        <f t="shared" si="12"/>
        <v>174.13039215686277</v>
      </c>
      <c r="H64" s="199">
        <f t="shared" si="12"/>
        <v>145.53795518207286</v>
      </c>
      <c r="I64" s="199">
        <f t="shared" si="12"/>
        <v>124.2480392156863</v>
      </c>
      <c r="J64" s="199">
        <f t="shared" si="12"/>
        <v>109.31456582633055</v>
      </c>
      <c r="K64" s="199">
        <f t="shared" si="12"/>
        <v>105.14929971988789</v>
      </c>
      <c r="L64" s="199">
        <f t="shared" si="12"/>
        <v>105.14929971988789</v>
      </c>
      <c r="M64" s="199">
        <f t="shared" si="12"/>
        <v>105.14929971988789</v>
      </c>
      <c r="N64" s="199">
        <f t="shared" si="12"/>
        <v>105.14929971988789</v>
      </c>
      <c r="O64" s="199">
        <f t="shared" si="12"/>
        <v>105.14929971988789</v>
      </c>
      <c r="P64" s="199">
        <f t="shared" si="12"/>
        <v>105.14929971988789</v>
      </c>
      <c r="Q64" s="199">
        <f t="shared" si="12"/>
        <v>105.14929971988789</v>
      </c>
      <c r="R64" s="199">
        <f t="shared" si="12"/>
        <v>105.14929971988789</v>
      </c>
      <c r="S64" s="199">
        <f t="shared" si="12"/>
        <v>104.85028011204486</v>
      </c>
      <c r="T64" s="199">
        <f t="shared" si="12"/>
        <v>101.44691876750699</v>
      </c>
      <c r="U64" s="199">
        <f t="shared" si="12"/>
        <v>100</v>
      </c>
      <c r="V64" s="200">
        <v>100</v>
      </c>
      <c r="W64" s="278"/>
      <c r="X64" s="124" t="s">
        <v>84</v>
      </c>
      <c r="CA64" s="188">
        <f t="shared" ref="CA64:CA70" si="13">F64</f>
        <v>3</v>
      </c>
      <c r="CB64" s="198">
        <f>('Summary Data'!$V162*POWER(CB$62,3))+('Summary Data'!$W162*POWER(CB$62,2))+('Summary Data'!$X162*CB$62)+'Summary Data'!$Y162</f>
        <v>174.13039215686277</v>
      </c>
      <c r="CC64" s="199">
        <f>('Summary Data'!$V162*POWER(CC$62,3))+('Summary Data'!$W162*POWER(CC$62,2))+('Summary Data'!$X162*CC$62)+'Summary Data'!$Y162</f>
        <v>145.53795518207286</v>
      </c>
      <c r="CD64" s="199">
        <f>('Summary Data'!$V162*POWER(CD$62,3))+('Summary Data'!$W162*POWER(CD$62,2))+('Summary Data'!$X162*CD$62)+'Summary Data'!$Y162</f>
        <v>124.2480392156863</v>
      </c>
      <c r="CE64" s="199">
        <f>('Summary Data'!$V162*POWER(CE$62,3))+('Summary Data'!$W162*POWER(CE$62,2))+('Summary Data'!$X162*CE$62)+'Summary Data'!$Y162</f>
        <v>109.31456582633055</v>
      </c>
      <c r="CF64" s="199">
        <f>('Summary Data'!$V162*POWER(CF$62,3))+('Summary Data'!$W162*POWER(CF$62,2))+('Summary Data'!$X162*CF$62)+'Summary Data'!$Y162</f>
        <v>99.79145658263306</v>
      </c>
      <c r="CG64" s="199">
        <f>('Summary Data'!$V162*POWER(CG$62,3))+('Summary Data'!$W162*POWER(CG$62,2))+('Summary Data'!$X162*CG$62)+'Summary Data'!$Y162</f>
        <v>94.732633053221292</v>
      </c>
      <c r="CH64" s="199">
        <f>('Summary Data'!$V162*POWER(CH$62,3))+('Summary Data'!$W162*POWER(CH$62,2))+('Summary Data'!$X162*CH$62)+'Summary Data'!$Y162</f>
        <v>93.192016806722677</v>
      </c>
      <c r="CI64" s="199">
        <f>('Summary Data'!$V162*POWER(CI$62,3))+('Summary Data'!$W162*POWER(CI$62,2))+('Summary Data'!$X162*CI$62)+'Summary Data'!$Y162</f>
        <v>94.223529411764673</v>
      </c>
      <c r="CJ64" s="199">
        <f>('Summary Data'!$V162*POWER(CJ$62,3))+('Summary Data'!$W162*POWER(CJ$62,2))+('Summary Data'!$X162*CJ$62)+'Summary Data'!$Y162</f>
        <v>96.881092436974825</v>
      </c>
      <c r="CK64" s="199">
        <f>('Summary Data'!$V162*POWER(CK$62,3))+('Summary Data'!$W162*POWER(CK$62,2))+('Summary Data'!$X162*CK$62)+'Summary Data'!$Y162</f>
        <v>100.21862745098036</v>
      </c>
      <c r="CL64" s="199">
        <f>('Summary Data'!$V162*POWER(CL$62,3))+('Summary Data'!$W162*POWER(CL$62,2))+('Summary Data'!$X162*CL$62)+'Summary Data'!$Y162</f>
        <v>103.29005602240898</v>
      </c>
      <c r="CM64" s="199">
        <f>('Summary Data'!$V162*POWER(CM$62,3))+('Summary Data'!$W162*POWER(CM$62,2))+('Summary Data'!$X162*CM$62)+'Summary Data'!$Y162</f>
        <v>105.14929971988789</v>
      </c>
      <c r="CN64" s="199">
        <f>('Summary Data'!$V162*POWER(CN$62,3))+('Summary Data'!$W162*POWER(CN$62,2))+('Summary Data'!$X162*CN$62)+'Summary Data'!$Y162</f>
        <v>104.85028011204486</v>
      </c>
      <c r="CO64" s="199">
        <f>('Summary Data'!$V162*POWER(CO$62,3))+('Summary Data'!$W162*POWER(CO$62,2))+('Summary Data'!$X162*CO$62)+'Summary Data'!$Y162</f>
        <v>101.44691876750699</v>
      </c>
      <c r="CP64" s="199">
        <f>('Summary Data'!$V162*POWER(CP$62,3))+('Summary Data'!$W162*POWER(CP$62,2))+('Summary Data'!$X162*CP$62)+'Summary Data'!$Y162</f>
        <v>93.993137254902024</v>
      </c>
      <c r="CQ64" s="200">
        <f>('Summary Data'!$V162*POWER(CQ$62,3))+('Summary Data'!$W162*POWER(CQ$62,2))+('Summary Data'!$X162*CQ$62)+'Summary Data'!$Y162</f>
        <v>-1015.480652260902</v>
      </c>
      <c r="CR64" s="114" t="s">
        <v>99</v>
      </c>
    </row>
    <row r="65" spans="2:95" x14ac:dyDescent="0.25">
      <c r="B65" s="271"/>
      <c r="C65" s="272"/>
      <c r="D65" s="272"/>
      <c r="E65" s="273"/>
      <c r="F65" s="125">
        <f t="shared" si="11"/>
        <v>3.5</v>
      </c>
      <c r="G65" s="201">
        <f t="shared" si="12"/>
        <v>180.50849673202615</v>
      </c>
      <c r="H65" s="202">
        <f t="shared" si="12"/>
        <v>149.55541549953315</v>
      </c>
      <c r="I65" s="202">
        <f t="shared" si="12"/>
        <v>126.49265962795374</v>
      </c>
      <c r="J65" s="202">
        <f t="shared" si="12"/>
        <v>110.29923866982689</v>
      </c>
      <c r="K65" s="202">
        <f t="shared" si="12"/>
        <v>105.52907419377999</v>
      </c>
      <c r="L65" s="202">
        <f t="shared" si="12"/>
        <v>105.52907419377999</v>
      </c>
      <c r="M65" s="202">
        <f t="shared" si="12"/>
        <v>105.52907419377999</v>
      </c>
      <c r="N65" s="202">
        <f t="shared" si="12"/>
        <v>105.52907419377999</v>
      </c>
      <c r="O65" s="202">
        <f t="shared" si="12"/>
        <v>105.52907419377999</v>
      </c>
      <c r="P65" s="202">
        <f t="shared" si="12"/>
        <v>105.52907419377999</v>
      </c>
      <c r="Q65" s="202">
        <f t="shared" si="12"/>
        <v>105.52907419377999</v>
      </c>
      <c r="R65" s="202">
        <f t="shared" si="12"/>
        <v>105.52907419377999</v>
      </c>
      <c r="S65" s="202">
        <f t="shared" si="12"/>
        <v>105.21509732097962</v>
      </c>
      <c r="T65" s="202">
        <f t="shared" si="12"/>
        <v>101.56055088702152</v>
      </c>
      <c r="U65" s="202">
        <f t="shared" si="12"/>
        <v>100</v>
      </c>
      <c r="V65" s="203">
        <v>100</v>
      </c>
      <c r="W65" s="278"/>
      <c r="CA65" s="189">
        <f t="shared" si="13"/>
        <v>3.5</v>
      </c>
      <c r="CB65" s="201">
        <f>('Summary Data'!$V161*POWER(CB$62,3))+('Summary Data'!$W161*POWER(CB$62,2))+('Summary Data'!$X161*CB$62)+'Summary Data'!$Y161</f>
        <v>180.50849673202615</v>
      </c>
      <c r="CC65" s="202">
        <f>('Summary Data'!$V161*POWER(CC$62,3))+('Summary Data'!$W161*POWER(CC$62,2))+('Summary Data'!$X161*CC$62)+'Summary Data'!$Y161</f>
        <v>149.55541549953315</v>
      </c>
      <c r="CD65" s="202">
        <f>('Summary Data'!$V161*POWER(CD$62,3))+('Summary Data'!$W161*POWER(CD$62,2))+('Summary Data'!$X161*CD$62)+'Summary Data'!$Y161</f>
        <v>126.49265962795374</v>
      </c>
      <c r="CE65" s="202">
        <f>('Summary Data'!$V161*POWER(CE$62,3))+('Summary Data'!$W161*POWER(CE$62,2))+('Summary Data'!$X161*CE$62)+'Summary Data'!$Y161</f>
        <v>110.29923866982689</v>
      </c>
      <c r="CF65" s="202">
        <f>('Summary Data'!$V161*POWER(CF$62,3))+('Summary Data'!$W161*POWER(CF$62,2))+('Summary Data'!$X161*CF$62)+'Summary Data'!$Y161</f>
        <v>99.954162177691558</v>
      </c>
      <c r="CG65" s="202">
        <f>('Summary Data'!$V161*POWER(CG$62,3))+('Summary Data'!$W161*POWER(CG$62,2))+('Summary Data'!$X161*CG$62)+'Summary Data'!$Y161</f>
        <v>94.436439704086695</v>
      </c>
      <c r="CH65" s="202">
        <f>('Summary Data'!$V161*POWER(CH$62,3))+('Summary Data'!$W161*POWER(CH$62,2))+('Summary Data'!$X161*CH$62)+'Summary Data'!$Y161</f>
        <v>92.725080801551343</v>
      </c>
      <c r="CI65" s="202">
        <f>('Summary Data'!$V161*POWER(CI$62,3))+('Summary Data'!$W161*POWER(CI$62,2))+('Summary Data'!$X161*CI$62)+'Summary Data'!$Y161</f>
        <v>93.799095022624385</v>
      </c>
      <c r="CJ65" s="202">
        <f>('Summary Data'!$V161*POWER(CJ$62,3))+('Summary Data'!$W161*POWER(CJ$62,2))+('Summary Data'!$X161*CJ$62)+'Summary Data'!$Y161</f>
        <v>96.63749191984482</v>
      </c>
      <c r="CK65" s="202">
        <f>('Summary Data'!$V161*POWER(CK$62,3))+('Summary Data'!$W161*POWER(CK$62,2))+('Summary Data'!$X161*CK$62)+'Summary Data'!$Y161</f>
        <v>100.21928104575159</v>
      </c>
      <c r="CL65" s="202">
        <f>('Summary Data'!$V161*POWER(CL$62,3))+('Summary Data'!$W161*POWER(CL$62,2))+('Summary Data'!$X161*CL$62)+'Summary Data'!$Y161</f>
        <v>103.5234719528836</v>
      </c>
      <c r="CM65" s="202">
        <f>('Summary Data'!$V161*POWER(CM$62,3))+('Summary Data'!$W161*POWER(CM$62,2))+('Summary Data'!$X161*CM$62)+'Summary Data'!$Y161</f>
        <v>105.52907419377999</v>
      </c>
      <c r="CN65" s="202">
        <f>('Summary Data'!$V161*POWER(CN$62,3))+('Summary Data'!$W161*POWER(CN$62,2))+('Summary Data'!$X161*CN$62)+'Summary Data'!$Y161</f>
        <v>105.21509732097962</v>
      </c>
      <c r="CO65" s="202">
        <f>('Summary Data'!$V161*POWER(CO$62,3))+('Summary Data'!$W161*POWER(CO$62,2))+('Summary Data'!$X161*CO$62)+'Summary Data'!$Y161</f>
        <v>101.56055088702152</v>
      </c>
      <c r="CP65" s="202">
        <f>('Summary Data'!$V161*POWER(CP$62,3))+('Summary Data'!$W161*POWER(CP$62,2))+('Summary Data'!$X161*CP$62)+'Summary Data'!$Y161</f>
        <v>93.54444444444448</v>
      </c>
      <c r="CQ65" s="203">
        <f>('Summary Data'!$V161*POWER(CQ$62,3))+('Summary Data'!$W161*POWER(CQ$62,2))+('Summary Data'!$X161*CQ$62)+'Summary Data'!$Y161</f>
        <v>-1102.3351528157023</v>
      </c>
    </row>
    <row r="66" spans="2:95" x14ac:dyDescent="0.25">
      <c r="B66" s="271"/>
      <c r="C66" s="272"/>
      <c r="D66" s="272"/>
      <c r="E66" s="273"/>
      <c r="F66" s="127">
        <f t="shared" si="11"/>
        <v>4</v>
      </c>
      <c r="G66" s="201">
        <f t="shared" si="12"/>
        <v>136.11176470588242</v>
      </c>
      <c r="H66" s="202">
        <f t="shared" si="12"/>
        <v>121.42058823529418</v>
      </c>
      <c r="I66" s="202">
        <f t="shared" si="12"/>
        <v>110.61176470588241</v>
      </c>
      <c r="J66" s="202">
        <f t="shared" si="12"/>
        <v>103.17058823529416</v>
      </c>
      <c r="K66" s="202">
        <f t="shared" si="12"/>
        <v>103.11176470588239</v>
      </c>
      <c r="L66" s="202">
        <f t="shared" si="12"/>
        <v>103.11176470588239</v>
      </c>
      <c r="M66" s="202">
        <f t="shared" si="12"/>
        <v>103.11176470588239</v>
      </c>
      <c r="N66" s="202">
        <f t="shared" si="12"/>
        <v>103.11176470588239</v>
      </c>
      <c r="O66" s="202">
        <f t="shared" si="12"/>
        <v>103.11176470588239</v>
      </c>
      <c r="P66" s="202">
        <f t="shared" si="12"/>
        <v>103.11176470588239</v>
      </c>
      <c r="Q66" s="202">
        <f t="shared" si="12"/>
        <v>103.11176470588239</v>
      </c>
      <c r="R66" s="202">
        <f t="shared" si="12"/>
        <v>103.11176470588239</v>
      </c>
      <c r="S66" s="202">
        <f t="shared" si="12"/>
        <v>102.81764705882352</v>
      </c>
      <c r="T66" s="202">
        <f t="shared" si="12"/>
        <v>100.74411764705886</v>
      </c>
      <c r="U66" s="202">
        <f t="shared" si="12"/>
        <v>100</v>
      </c>
      <c r="V66" s="203">
        <v>100</v>
      </c>
      <c r="W66" s="278"/>
      <c r="CA66" s="190">
        <f t="shared" si="13"/>
        <v>4</v>
      </c>
      <c r="CB66" s="201">
        <f>('Summary Data'!$V160*POWER(CB$62,3))+('Summary Data'!$W160*POWER(CB$62,2))+('Summary Data'!$X160*CB$62)+'Summary Data'!$Y160</f>
        <v>136.11176470588242</v>
      </c>
      <c r="CC66" s="202">
        <f>('Summary Data'!$V160*POWER(CC$62,3))+('Summary Data'!$W160*POWER(CC$62,2))+('Summary Data'!$X160*CC$62)+'Summary Data'!$Y160</f>
        <v>121.42058823529418</v>
      </c>
      <c r="CD66" s="202">
        <f>('Summary Data'!$V160*POWER(CD$62,3))+('Summary Data'!$W160*POWER(CD$62,2))+('Summary Data'!$X160*CD$62)+'Summary Data'!$Y160</f>
        <v>110.61176470588241</v>
      </c>
      <c r="CE66" s="202">
        <f>('Summary Data'!$V160*POWER(CE$62,3))+('Summary Data'!$W160*POWER(CE$62,2))+('Summary Data'!$X160*CE$62)+'Summary Data'!$Y160</f>
        <v>103.17058823529416</v>
      </c>
      <c r="CF66" s="202">
        <f>('Summary Data'!$V160*POWER(CF$62,3))+('Summary Data'!$W160*POWER(CF$62,2))+('Summary Data'!$X160*CF$62)+'Summary Data'!$Y160</f>
        <v>98.582352941176509</v>
      </c>
      <c r="CG66" s="202">
        <f>('Summary Data'!$V160*POWER(CG$62,3))+('Summary Data'!$W160*POWER(CG$62,2))+('Summary Data'!$X160*CG$62)+'Summary Data'!$Y160</f>
        <v>96.332352941176495</v>
      </c>
      <c r="CH66" s="202">
        <f>('Summary Data'!$V160*POWER(CH$62,3))+('Summary Data'!$W160*POWER(CH$62,2))+('Summary Data'!$X160*CH$62)+'Summary Data'!$Y160</f>
        <v>95.905882352941205</v>
      </c>
      <c r="CI66" s="202">
        <f>('Summary Data'!$V160*POWER(CI$62,3))+('Summary Data'!$W160*POWER(CI$62,2))+('Summary Data'!$X160*CI$62)+'Summary Data'!$Y160</f>
        <v>96.788235294117669</v>
      </c>
      <c r="CJ66" s="202">
        <f>('Summary Data'!$V160*POWER(CJ$62,3))+('Summary Data'!$W160*POWER(CJ$62,2))+('Summary Data'!$X160*CJ$62)+'Summary Data'!$Y160</f>
        <v>98.464705882352945</v>
      </c>
      <c r="CK66" s="202">
        <f>('Summary Data'!$V160*POWER(CK$62,3))+('Summary Data'!$W160*POWER(CK$62,2))+('Summary Data'!$X160*CK$62)+'Summary Data'!$Y160</f>
        <v>100.42058823529412</v>
      </c>
      <c r="CL66" s="202">
        <f>('Summary Data'!$V160*POWER(CL$62,3))+('Summary Data'!$W160*POWER(CL$62,2))+('Summary Data'!$X160*CL$62)+'Summary Data'!$Y160</f>
        <v>102.14117647058825</v>
      </c>
      <c r="CM66" s="202">
        <f>('Summary Data'!$V160*POWER(CM$62,3))+('Summary Data'!$W160*POWER(CM$62,2))+('Summary Data'!$X160*CM$62)+'Summary Data'!$Y160</f>
        <v>103.11176470588239</v>
      </c>
      <c r="CN66" s="202">
        <f>('Summary Data'!$V160*POWER(CN$62,3))+('Summary Data'!$W160*POWER(CN$62,2))+('Summary Data'!$X160*CN$62)+'Summary Data'!$Y160</f>
        <v>102.81764705882352</v>
      </c>
      <c r="CO66" s="202">
        <f>('Summary Data'!$V160*POWER(CO$62,3))+('Summary Data'!$W160*POWER(CO$62,2))+('Summary Data'!$X160*CO$62)+'Summary Data'!$Y160</f>
        <v>100.74411764705886</v>
      </c>
      <c r="CP66" s="202">
        <f>('Summary Data'!$V160*POWER(CP$62,3))+('Summary Data'!$W160*POWER(CP$62,2))+('Summary Data'!$X160*CP$62)+'Summary Data'!$Y160</f>
        <v>96.37647058823535</v>
      </c>
      <c r="CQ66" s="203">
        <f>('Summary Data'!$V160*POWER(CQ$62,3))+('Summary Data'!$W160*POWER(CQ$62,2))+('Summary Data'!$X160*CQ$62)+'Summary Data'!$Y160</f>
        <v>-521.57070828331234</v>
      </c>
    </row>
    <row r="67" spans="2:95" x14ac:dyDescent="0.25">
      <c r="B67" s="271"/>
      <c r="C67" s="272"/>
      <c r="D67" s="272"/>
      <c r="E67" s="273"/>
      <c r="F67" s="127">
        <f t="shared" si="11"/>
        <v>4.5</v>
      </c>
      <c r="G67" s="201">
        <f t="shared" si="12"/>
        <v>148.32450980392159</v>
      </c>
      <c r="H67" s="202">
        <f t="shared" si="12"/>
        <v>129.02619047619049</v>
      </c>
      <c r="I67" s="202">
        <f t="shared" si="12"/>
        <v>114.76924154277097</v>
      </c>
      <c r="J67" s="202">
        <f t="shared" si="12"/>
        <v>104.89039000215472</v>
      </c>
      <c r="K67" s="202">
        <f t="shared" si="12"/>
        <v>103.8783236371471</v>
      </c>
      <c r="L67" s="202">
        <f t="shared" si="12"/>
        <v>103.8783236371471</v>
      </c>
      <c r="M67" s="202">
        <f t="shared" si="12"/>
        <v>103.8783236371471</v>
      </c>
      <c r="N67" s="202">
        <f t="shared" si="12"/>
        <v>103.8783236371471</v>
      </c>
      <c r="O67" s="202">
        <f t="shared" si="12"/>
        <v>103.8783236371471</v>
      </c>
      <c r="P67" s="202">
        <f t="shared" si="12"/>
        <v>103.8783236371471</v>
      </c>
      <c r="Q67" s="202">
        <f t="shared" si="12"/>
        <v>103.8783236371471</v>
      </c>
      <c r="R67" s="202">
        <f t="shared" si="12"/>
        <v>103.8783236371471</v>
      </c>
      <c r="S67" s="202">
        <f t="shared" si="12"/>
        <v>103.55506356388702</v>
      </c>
      <c r="T67" s="202">
        <f t="shared" si="12"/>
        <v>100.9771708683474</v>
      </c>
      <c r="U67" s="202">
        <f t="shared" si="12"/>
        <v>100</v>
      </c>
      <c r="V67" s="203">
        <v>100</v>
      </c>
      <c r="W67" s="278"/>
      <c r="CA67" s="190">
        <f t="shared" si="13"/>
        <v>4.5</v>
      </c>
      <c r="CB67" s="201">
        <f>('Summary Data'!$V159*POWER(CB$62,3))+('Summary Data'!$W159*POWER(CB$62,2))+('Summary Data'!$X159*CB$62)+'Summary Data'!$Y159</f>
        <v>148.32450980392159</v>
      </c>
      <c r="CC67" s="202">
        <f>('Summary Data'!$V159*POWER(CC$62,3))+('Summary Data'!$W159*POWER(CC$62,2))+('Summary Data'!$X159*CC$62)+'Summary Data'!$Y159</f>
        <v>129.02619047619049</v>
      </c>
      <c r="CD67" s="202">
        <f>('Summary Data'!$V159*POWER(CD$62,3))+('Summary Data'!$W159*POWER(CD$62,2))+('Summary Data'!$X159*CD$62)+'Summary Data'!$Y159</f>
        <v>114.76924154277097</v>
      </c>
      <c r="CE67" s="202">
        <f>('Summary Data'!$V159*POWER(CE$62,3))+('Summary Data'!$W159*POWER(CE$62,2))+('Summary Data'!$X159*CE$62)+'Summary Data'!$Y159</f>
        <v>104.89039000215472</v>
      </c>
      <c r="CF67" s="202">
        <f>('Summary Data'!$V159*POWER(CF$62,3))+('Summary Data'!$W159*POWER(CF$62,2))+('Summary Data'!$X159*CF$62)+'Summary Data'!$Y159</f>
        <v>98.726362852833461</v>
      </c>
      <c r="CG67" s="202">
        <f>('Summary Data'!$V159*POWER(CG$62,3))+('Summary Data'!$W159*POWER(CG$62,2))+('Summary Data'!$X159*CG$62)+'Summary Data'!$Y159</f>
        <v>95.613887093298857</v>
      </c>
      <c r="CH67" s="202">
        <f>('Summary Data'!$V159*POWER(CH$62,3))+('Summary Data'!$W159*POWER(CH$62,2))+('Summary Data'!$X159*CH$62)+'Summary Data'!$Y159</f>
        <v>94.889689722042661</v>
      </c>
      <c r="CI67" s="202">
        <f>('Summary Data'!$V159*POWER(CI$62,3))+('Summary Data'!$W159*POWER(CI$62,2))+('Summary Data'!$X159*CI$62)+'Summary Data'!$Y159</f>
        <v>95.890497737556558</v>
      </c>
      <c r="CJ67" s="202">
        <f>('Summary Data'!$V159*POWER(CJ$62,3))+('Summary Data'!$W159*POWER(CJ$62,2))+('Summary Data'!$X159*CJ$62)+'Summary Data'!$Y159</f>
        <v>97.953038138332232</v>
      </c>
      <c r="CK67" s="202">
        <f>('Summary Data'!$V159*POWER(CK$62,3))+('Summary Data'!$W159*POWER(CK$62,2))+('Summary Data'!$X159*CK$62)+'Summary Data'!$Y159</f>
        <v>100.41403792286141</v>
      </c>
      <c r="CL67" s="202">
        <f>('Summary Data'!$V159*POWER(CL$62,3))+('Summary Data'!$W159*POWER(CL$62,2))+('Summary Data'!$X159*CL$62)+'Summary Data'!$Y159</f>
        <v>102.61022408963581</v>
      </c>
      <c r="CM67" s="202">
        <f>('Summary Data'!$V159*POWER(CM$62,3))+('Summary Data'!$W159*POWER(CM$62,2))+('Summary Data'!$X159*CM$62)+'Summary Data'!$Y159</f>
        <v>103.8783236371471</v>
      </c>
      <c r="CN67" s="202">
        <f>('Summary Data'!$V159*POWER(CN$62,3))+('Summary Data'!$W159*POWER(CN$62,2))+('Summary Data'!$X159*CN$62)+'Summary Data'!$Y159</f>
        <v>103.55506356388702</v>
      </c>
      <c r="CO67" s="202">
        <f>('Summary Data'!$V159*POWER(CO$62,3))+('Summary Data'!$W159*POWER(CO$62,2))+('Summary Data'!$X159*CO$62)+'Summary Data'!$Y159</f>
        <v>100.9771708683474</v>
      </c>
      <c r="CP67" s="202">
        <f>('Summary Data'!$V159*POWER(CP$62,3))+('Summary Data'!$W159*POWER(CP$62,2))+('Summary Data'!$X159*CP$62)+'Summary Data'!$Y159</f>
        <v>95.481372549019625</v>
      </c>
      <c r="CQ67" s="203">
        <f>('Summary Data'!$V159*POWER(CQ$62,3))+('Summary Data'!$W159*POWER(CQ$62,2))+('Summary Data'!$X159*CQ$62)+'Summary Data'!$Y159</f>
        <v>-694.74713643699079</v>
      </c>
    </row>
    <row r="68" spans="2:95" x14ac:dyDescent="0.25">
      <c r="B68" s="271"/>
      <c r="C68" s="272"/>
      <c r="D68" s="272"/>
      <c r="E68" s="273"/>
      <c r="F68" s="127">
        <f t="shared" si="11"/>
        <v>5</v>
      </c>
      <c r="G68" s="201">
        <f t="shared" si="12"/>
        <v>103.43921568627451</v>
      </c>
      <c r="H68" s="202">
        <f t="shared" si="12"/>
        <v>102.04005602240896</v>
      </c>
      <c r="I68" s="202">
        <f t="shared" si="12"/>
        <v>101.01064425770309</v>
      </c>
      <c r="J68" s="202">
        <f t="shared" si="12"/>
        <v>100.30196078431374</v>
      </c>
      <c r="K68" s="202">
        <f t="shared" si="12"/>
        <v>100.29635854341737</v>
      </c>
      <c r="L68" s="202">
        <f t="shared" si="12"/>
        <v>100.29635854341737</v>
      </c>
      <c r="M68" s="202">
        <f t="shared" si="12"/>
        <v>100.29635854341737</v>
      </c>
      <c r="N68" s="202">
        <f t="shared" si="12"/>
        <v>100.29635854341737</v>
      </c>
      <c r="O68" s="202">
        <f t="shared" si="12"/>
        <v>100.29635854341737</v>
      </c>
      <c r="P68" s="202">
        <f t="shared" si="12"/>
        <v>100.29635854341737</v>
      </c>
      <c r="Q68" s="202">
        <f t="shared" si="12"/>
        <v>100.29635854341737</v>
      </c>
      <c r="R68" s="202">
        <f t="shared" si="12"/>
        <v>100.29635854341737</v>
      </c>
      <c r="S68" s="202">
        <f t="shared" si="12"/>
        <v>100.26834733893558</v>
      </c>
      <c r="T68" s="202">
        <f t="shared" si="12"/>
        <v>100.07086834733894</v>
      </c>
      <c r="U68" s="202">
        <f t="shared" si="12"/>
        <v>100</v>
      </c>
      <c r="V68" s="203">
        <v>100</v>
      </c>
      <c r="W68" s="278"/>
      <c r="CA68" s="190">
        <f t="shared" si="13"/>
        <v>5</v>
      </c>
      <c r="CB68" s="201">
        <f>('Summary Data'!$V158*POWER(CB$62,3))+('Summary Data'!$W158*POWER(CB$62,2))+('Summary Data'!$X158*CB$62)+'Summary Data'!$Y158</f>
        <v>103.43921568627451</v>
      </c>
      <c r="CC68" s="202">
        <f>('Summary Data'!$V158*POWER(CC$62,3))+('Summary Data'!$W158*POWER(CC$62,2))+('Summary Data'!$X158*CC$62)+'Summary Data'!$Y158</f>
        <v>102.04005602240896</v>
      </c>
      <c r="CD68" s="202">
        <f>('Summary Data'!$V158*POWER(CD$62,3))+('Summary Data'!$W158*POWER(CD$62,2))+('Summary Data'!$X158*CD$62)+'Summary Data'!$Y158</f>
        <v>101.01064425770309</v>
      </c>
      <c r="CE68" s="202">
        <f>('Summary Data'!$V158*POWER(CE$62,3))+('Summary Data'!$W158*POWER(CE$62,2))+('Summary Data'!$X158*CE$62)+'Summary Data'!$Y158</f>
        <v>100.30196078431374</v>
      </c>
      <c r="CF68" s="202">
        <f>('Summary Data'!$V158*POWER(CF$62,3))+('Summary Data'!$W158*POWER(CF$62,2))+('Summary Data'!$X158*CF$62)+'Summary Data'!$Y158</f>
        <v>99.864985994397756</v>
      </c>
      <c r="CG68" s="202">
        <f>('Summary Data'!$V158*POWER(CG$62,3))+('Summary Data'!$W158*POWER(CG$62,2))+('Summary Data'!$X158*CG$62)+'Summary Data'!$Y158</f>
        <v>99.650700280112048</v>
      </c>
      <c r="CH68" s="202">
        <f>('Summary Data'!$V158*POWER(CH$62,3))+('Summary Data'!$W158*POWER(CH$62,2))+('Summary Data'!$X158*CH$62)+'Summary Data'!$Y158</f>
        <v>99.610084033613447</v>
      </c>
      <c r="CI68" s="202">
        <f>('Summary Data'!$V158*POWER(CI$62,3))+('Summary Data'!$W158*POWER(CI$62,2))+('Summary Data'!$X158*CI$62)+'Summary Data'!$Y158</f>
        <v>99.694117647058832</v>
      </c>
      <c r="CJ68" s="202">
        <f>('Summary Data'!$V158*POWER(CJ$62,3))+('Summary Data'!$W158*POWER(CJ$62,2))+('Summary Data'!$X158*CJ$62)+'Summary Data'!$Y158</f>
        <v>99.853781512605053</v>
      </c>
      <c r="CK68" s="202">
        <f>('Summary Data'!$V158*POWER(CK$62,3))+('Summary Data'!$W158*POWER(CK$62,2))+('Summary Data'!$X158*CK$62)+'Summary Data'!$Y158</f>
        <v>100.04005602240896</v>
      </c>
      <c r="CL68" s="202">
        <f>('Summary Data'!$V158*POWER(CL$62,3))+('Summary Data'!$W158*POWER(CL$62,2))+('Summary Data'!$X158*CL$62)+'Summary Data'!$Y158</f>
        <v>100.20392156862745</v>
      </c>
      <c r="CM68" s="202">
        <f>('Summary Data'!$V158*POWER(CM$62,3))+('Summary Data'!$W158*POWER(CM$62,2))+('Summary Data'!$X158*CM$62)+'Summary Data'!$Y158</f>
        <v>100.29635854341737</v>
      </c>
      <c r="CN68" s="202">
        <f>('Summary Data'!$V158*POWER(CN$62,3))+('Summary Data'!$W158*POWER(CN$62,2))+('Summary Data'!$X158*CN$62)+'Summary Data'!$Y158</f>
        <v>100.26834733893558</v>
      </c>
      <c r="CO68" s="202">
        <f>('Summary Data'!$V158*POWER(CO$62,3))+('Summary Data'!$W158*POWER(CO$62,2))+('Summary Data'!$X158*CO$62)+'Summary Data'!$Y158</f>
        <v>100.07086834733894</v>
      </c>
      <c r="CP68" s="202">
        <f>('Summary Data'!$V158*POWER(CP$62,3))+('Summary Data'!$W158*POWER(CP$62,2))+('Summary Data'!$X158*CP$62)+'Summary Data'!$Y158</f>
        <v>99.654901960784329</v>
      </c>
      <c r="CQ68" s="203">
        <f>('Summary Data'!$V158*POWER(CQ$62,3))+('Summary Data'!$W158*POWER(CQ$62,2))+('Summary Data'!$X158*CQ$62)+'Summary Data'!$Y158</f>
        <v>40.80278968730363</v>
      </c>
    </row>
    <row r="69" spans="2:95" x14ac:dyDescent="0.25">
      <c r="B69" s="271"/>
      <c r="C69" s="272"/>
      <c r="D69" s="272"/>
      <c r="E69" s="273"/>
      <c r="F69" s="127">
        <f t="shared" si="11"/>
        <v>5.5</v>
      </c>
      <c r="G69" s="201">
        <f t="shared" si="12"/>
        <v>100</v>
      </c>
      <c r="H69" s="202">
        <f t="shared" si="12"/>
        <v>100</v>
      </c>
      <c r="I69" s="202">
        <f t="shared" si="12"/>
        <v>100</v>
      </c>
      <c r="J69" s="202">
        <f t="shared" si="12"/>
        <v>100</v>
      </c>
      <c r="K69" s="202">
        <f t="shared" si="12"/>
        <v>100</v>
      </c>
      <c r="L69" s="202">
        <f t="shared" si="12"/>
        <v>100</v>
      </c>
      <c r="M69" s="202">
        <f t="shared" si="12"/>
        <v>100</v>
      </c>
      <c r="N69" s="202">
        <f t="shared" si="12"/>
        <v>100</v>
      </c>
      <c r="O69" s="202">
        <f t="shared" si="12"/>
        <v>100</v>
      </c>
      <c r="P69" s="202">
        <f t="shared" si="12"/>
        <v>100</v>
      </c>
      <c r="Q69" s="202">
        <f t="shared" si="12"/>
        <v>100</v>
      </c>
      <c r="R69" s="202">
        <f t="shared" si="12"/>
        <v>100</v>
      </c>
      <c r="S69" s="202">
        <f t="shared" si="12"/>
        <v>100</v>
      </c>
      <c r="T69" s="202">
        <f t="shared" si="12"/>
        <v>100</v>
      </c>
      <c r="U69" s="202">
        <f t="shared" si="12"/>
        <v>100</v>
      </c>
      <c r="V69" s="203">
        <v>100</v>
      </c>
      <c r="W69" s="278"/>
      <c r="CA69" s="190">
        <f t="shared" si="13"/>
        <v>5.5</v>
      </c>
      <c r="CB69" s="201">
        <f>('Summary Data'!$V157*POWER(CB$62,3))+('Summary Data'!$W157*POWER(CB$62,2))+('Summary Data'!$X157*CB$62)+'Summary Data'!$Y157</f>
        <v>100</v>
      </c>
      <c r="CC69" s="202">
        <f>('Summary Data'!$V157*POWER(CC$62,3))+('Summary Data'!$W157*POWER(CC$62,2))+('Summary Data'!$X157*CC$62)+'Summary Data'!$Y157</f>
        <v>100</v>
      </c>
      <c r="CD69" s="202">
        <f>('Summary Data'!$V157*POWER(CD$62,3))+('Summary Data'!$W157*POWER(CD$62,2))+('Summary Data'!$X157*CD$62)+'Summary Data'!$Y157</f>
        <v>100</v>
      </c>
      <c r="CE69" s="202">
        <f>('Summary Data'!$V157*POWER(CE$62,3))+('Summary Data'!$W157*POWER(CE$62,2))+('Summary Data'!$X157*CE$62)+'Summary Data'!$Y157</f>
        <v>100</v>
      </c>
      <c r="CF69" s="202">
        <f>('Summary Data'!$V157*POWER(CF$62,3))+('Summary Data'!$W157*POWER(CF$62,2))+('Summary Data'!$X157*CF$62)+'Summary Data'!$Y157</f>
        <v>100</v>
      </c>
      <c r="CG69" s="202">
        <f>('Summary Data'!$V157*POWER(CG$62,3))+('Summary Data'!$W157*POWER(CG$62,2))+('Summary Data'!$X157*CG$62)+'Summary Data'!$Y157</f>
        <v>100</v>
      </c>
      <c r="CH69" s="202">
        <f>('Summary Data'!$V157*POWER(CH$62,3))+('Summary Data'!$W157*POWER(CH$62,2))+('Summary Data'!$X157*CH$62)+'Summary Data'!$Y157</f>
        <v>100</v>
      </c>
      <c r="CI69" s="202">
        <f>('Summary Data'!$V157*POWER(CI$62,3))+('Summary Data'!$W157*POWER(CI$62,2))+('Summary Data'!$X157*CI$62)+'Summary Data'!$Y157</f>
        <v>100</v>
      </c>
      <c r="CJ69" s="202">
        <f>('Summary Data'!$V157*POWER(CJ$62,3))+('Summary Data'!$W157*POWER(CJ$62,2))+('Summary Data'!$X157*CJ$62)+'Summary Data'!$Y157</f>
        <v>100</v>
      </c>
      <c r="CK69" s="202">
        <f>('Summary Data'!$V157*POWER(CK$62,3))+('Summary Data'!$W157*POWER(CK$62,2))+('Summary Data'!$X157*CK$62)+'Summary Data'!$Y157</f>
        <v>100</v>
      </c>
      <c r="CL69" s="202">
        <f>('Summary Data'!$V157*POWER(CL$62,3))+('Summary Data'!$W157*POWER(CL$62,2))+('Summary Data'!$X157*CL$62)+'Summary Data'!$Y157</f>
        <v>100</v>
      </c>
      <c r="CM69" s="202">
        <f>('Summary Data'!$V157*POWER(CM$62,3))+('Summary Data'!$W157*POWER(CM$62,2))+('Summary Data'!$X157*CM$62)+'Summary Data'!$Y157</f>
        <v>100</v>
      </c>
      <c r="CN69" s="202">
        <f>('Summary Data'!$V157*POWER(CN$62,3))+('Summary Data'!$W157*POWER(CN$62,2))+('Summary Data'!$X157*CN$62)+'Summary Data'!$Y157</f>
        <v>100</v>
      </c>
      <c r="CO69" s="202">
        <f>('Summary Data'!$V157*POWER(CO$62,3))+('Summary Data'!$W157*POWER(CO$62,2))+('Summary Data'!$X157*CO$62)+'Summary Data'!$Y157</f>
        <v>100</v>
      </c>
      <c r="CP69" s="202">
        <f>('Summary Data'!$V157*POWER(CP$62,3))+('Summary Data'!$W157*POWER(CP$62,2))+('Summary Data'!$X157*CP$62)+'Summary Data'!$Y157</f>
        <v>100</v>
      </c>
      <c r="CQ69" s="203">
        <f>('Summary Data'!$V157*POWER(CQ$62,3))+('Summary Data'!$W157*POWER(CQ$62,2))+('Summary Data'!$X157*CQ$62)+'Summary Data'!$Y157</f>
        <v>100</v>
      </c>
    </row>
    <row r="70" spans="2:95" ht="15.75" thickBot="1" x14ac:dyDescent="0.3">
      <c r="B70" s="274"/>
      <c r="C70" s="275"/>
      <c r="D70" s="275"/>
      <c r="E70" s="276"/>
      <c r="F70" s="129">
        <f t="shared" si="11"/>
        <v>6</v>
      </c>
      <c r="G70" s="204">
        <f t="shared" si="12"/>
        <v>129.23333333333335</v>
      </c>
      <c r="H70" s="205">
        <f t="shared" si="12"/>
        <v>117.3404761904762</v>
      </c>
      <c r="I70" s="205">
        <f t="shared" si="12"/>
        <v>108.5904761904762</v>
      </c>
      <c r="J70" s="205">
        <f t="shared" si="12"/>
        <v>102.56666666666666</v>
      </c>
      <c r="K70" s="205">
        <f t="shared" si="12"/>
        <v>102.51904761904768</v>
      </c>
      <c r="L70" s="205">
        <f t="shared" si="12"/>
        <v>102.51904761904768</v>
      </c>
      <c r="M70" s="205">
        <f t="shared" si="12"/>
        <v>102.51904761904768</v>
      </c>
      <c r="N70" s="205">
        <f t="shared" si="12"/>
        <v>102.51904761904768</v>
      </c>
      <c r="O70" s="205">
        <f t="shared" si="12"/>
        <v>102.51904761904768</v>
      </c>
      <c r="P70" s="205">
        <f t="shared" si="12"/>
        <v>102.51904761904768</v>
      </c>
      <c r="Q70" s="205">
        <f t="shared" si="12"/>
        <v>102.51904761904768</v>
      </c>
      <c r="R70" s="205">
        <f t="shared" si="12"/>
        <v>102.51904761904768</v>
      </c>
      <c r="S70" s="205">
        <f t="shared" si="12"/>
        <v>102.28095238095241</v>
      </c>
      <c r="T70" s="205">
        <f t="shared" si="12"/>
        <v>100.60238095238103</v>
      </c>
      <c r="U70" s="205">
        <f t="shared" si="12"/>
        <v>100</v>
      </c>
      <c r="V70" s="206">
        <v>100</v>
      </c>
      <c r="W70" s="279"/>
      <c r="CA70" s="191">
        <f t="shared" si="13"/>
        <v>6</v>
      </c>
      <c r="CB70" s="204">
        <f>('Summary Data'!$V156*POWER(CB$62,3))+('Summary Data'!$W156*POWER(CB$62,2))+('Summary Data'!$X156*CB$62)+'Summary Data'!$Y156</f>
        <v>129.23333333333335</v>
      </c>
      <c r="CC70" s="205">
        <f>('Summary Data'!$V156*POWER(CC$62,3))+('Summary Data'!$W156*POWER(CC$62,2))+('Summary Data'!$X156*CC$62)+'Summary Data'!$Y156</f>
        <v>117.3404761904762</v>
      </c>
      <c r="CD70" s="205">
        <f>('Summary Data'!$V156*POWER(CD$62,3))+('Summary Data'!$W156*POWER(CD$62,2))+('Summary Data'!$X156*CD$62)+'Summary Data'!$Y156</f>
        <v>108.5904761904762</v>
      </c>
      <c r="CE70" s="205">
        <f>('Summary Data'!$V156*POWER(CE$62,3))+('Summary Data'!$W156*POWER(CE$62,2))+('Summary Data'!$X156*CE$62)+'Summary Data'!$Y156</f>
        <v>102.56666666666666</v>
      </c>
      <c r="CF70" s="205">
        <f>('Summary Data'!$V156*POWER(CF$62,3))+('Summary Data'!$W156*POWER(CF$62,2))+('Summary Data'!$X156*CF$62)+'Summary Data'!$Y156</f>
        <v>98.852380952380955</v>
      </c>
      <c r="CG70" s="205">
        <f>('Summary Data'!$V156*POWER(CG$62,3))+('Summary Data'!$W156*POWER(CG$62,2))+('Summary Data'!$X156*CG$62)+'Summary Data'!$Y156</f>
        <v>97.030952380952371</v>
      </c>
      <c r="CH70" s="205">
        <f>('Summary Data'!$V156*POWER(CH$62,3))+('Summary Data'!$W156*POWER(CH$62,2))+('Summary Data'!$X156*CH$62)+'Summary Data'!$Y156</f>
        <v>96.685714285714283</v>
      </c>
      <c r="CI70" s="205">
        <f>('Summary Data'!$V156*POWER(CI$62,3))+('Summary Data'!$W156*POWER(CI$62,2))+('Summary Data'!$X156*CI$62)+'Summary Data'!$Y156</f>
        <v>97.399999999999991</v>
      </c>
      <c r="CJ70" s="205">
        <f>('Summary Data'!$V156*POWER(CJ$62,3))+('Summary Data'!$W156*POWER(CJ$62,2))+('Summary Data'!$X156*CJ$62)+'Summary Data'!$Y156</f>
        <v>98.757142857142867</v>
      </c>
      <c r="CK70" s="205">
        <f>('Summary Data'!$V156*POWER(CK$62,3))+('Summary Data'!$W156*POWER(CK$62,2))+('Summary Data'!$X156*CK$62)+'Summary Data'!$Y156</f>
        <v>100.34047619047621</v>
      </c>
      <c r="CL70" s="205">
        <f>('Summary Data'!$V156*POWER(CL$62,3))+('Summary Data'!$W156*POWER(CL$62,2))+('Summary Data'!$X156*CL$62)+'Summary Data'!$Y156</f>
        <v>101.73333333333335</v>
      </c>
      <c r="CM70" s="205">
        <f>('Summary Data'!$V156*POWER(CM$62,3))+('Summary Data'!$W156*POWER(CM$62,2))+('Summary Data'!$X156*CM$62)+'Summary Data'!$Y156</f>
        <v>102.51904761904768</v>
      </c>
      <c r="CN70" s="205">
        <f>('Summary Data'!$V156*POWER(CN$62,3))+('Summary Data'!$W156*POWER(CN$62,2))+('Summary Data'!$X156*CN$62)+'Summary Data'!$Y156</f>
        <v>102.28095238095241</v>
      </c>
      <c r="CO70" s="205">
        <f>('Summary Data'!$V156*POWER(CO$62,3))+('Summary Data'!$W156*POWER(CO$62,2))+('Summary Data'!$X156*CO$62)+'Summary Data'!$Y156</f>
        <v>100.60238095238103</v>
      </c>
      <c r="CP70" s="205">
        <f>('Summary Data'!$V156*POWER(CP$62,3))+('Summary Data'!$W156*POWER(CP$62,2))+('Summary Data'!$X156*CP$62)+'Summary Data'!$Y156</f>
        <v>97.066666666666748</v>
      </c>
      <c r="CQ70" s="206">
        <f>('Summary Data'!$V156*POWER(CQ$62,3))+('Summary Data'!$W156*POWER(CQ$62,2))+('Summary Data'!$X156*CQ$62)+'Summary Data'!$Y156</f>
        <v>-403.17628765791875</v>
      </c>
    </row>
    <row r="71" spans="2:95" ht="15.75" thickBot="1" x14ac:dyDescent="0.3"/>
    <row r="72" spans="2:95" ht="15.75" thickBot="1" x14ac:dyDescent="0.3">
      <c r="B72" s="280" t="s">
        <v>102</v>
      </c>
      <c r="C72" s="281"/>
      <c r="D72" s="281"/>
      <c r="E72" s="281"/>
      <c r="F72" s="281"/>
      <c r="G72" s="281"/>
      <c r="H72" s="282"/>
    </row>
    <row r="73" spans="2:95" ht="15.75" thickBot="1" x14ac:dyDescent="0.3">
      <c r="B73" s="207">
        <v>4000</v>
      </c>
      <c r="C73" s="117" t="s">
        <v>103</v>
      </c>
    </row>
    <row r="74" spans="2:95" x14ac:dyDescent="0.25">
      <c r="I74" s="114"/>
    </row>
  </sheetData>
  <sheetProtection algorithmName="SHA-512" hashValue="m3gJDoxpX55rkpmqjI1NsP8pk5JjShaUGvcswq+DkyPEKlspQ0Sfye2a37viTV91b4Ew2aHoB5kkS/ZPaSu6QQ==" saltValue="/9LygqZ1X/OyXKNPnZEN7w==" spinCount="100000" sheet="1" objects="1" scenarios="1"/>
  <mergeCells count="33">
    <mergeCell ref="B10:H10"/>
    <mergeCell ref="A1:T1"/>
    <mergeCell ref="J2:R2"/>
    <mergeCell ref="B5:D5"/>
    <mergeCell ref="P5:S5"/>
    <mergeCell ref="B7:D7"/>
    <mergeCell ref="V39:AL39"/>
    <mergeCell ref="B13:G13"/>
    <mergeCell ref="B14:E22"/>
    <mergeCell ref="H15:H22"/>
    <mergeCell ref="B24:F24"/>
    <mergeCell ref="G24:N24"/>
    <mergeCell ref="B25:F26"/>
    <mergeCell ref="B28:F28"/>
    <mergeCell ref="B29:E37"/>
    <mergeCell ref="B39:F39"/>
    <mergeCell ref="G39:N39"/>
    <mergeCell ref="Q39:U39"/>
    <mergeCell ref="B40:E48"/>
    <mergeCell ref="Q40:T48"/>
    <mergeCell ref="O41:O48"/>
    <mergeCell ref="AM41:AM48"/>
    <mergeCell ref="B50:F50"/>
    <mergeCell ref="G50:V50"/>
    <mergeCell ref="B62:E70"/>
    <mergeCell ref="W63:W70"/>
    <mergeCell ref="B72:H72"/>
    <mergeCell ref="CB50:CQ50"/>
    <mergeCell ref="B51:E59"/>
    <mergeCell ref="W52:W59"/>
    <mergeCell ref="B61:F61"/>
    <mergeCell ref="G61:V61"/>
    <mergeCell ref="CB61:CQ61"/>
  </mergeCells>
  <dataValidations count="1">
    <dataValidation type="list" allowBlank="1" showInputMessage="1" showErrorMessage="1" sqref="E5" xr:uid="{4C3E21A9-8052-4865-AA11-E83271CE2F19}">
      <formula1>PressureUnits</formula1>
    </dataValidation>
  </dataValidations>
  <pageMargins left="0.70866141732283472" right="0.70866141732283472" top="0.74803149606299213" bottom="0.74803149606299213" header="0.31496062992125984" footer="0.31496062992125984"/>
  <pageSetup paperSize="9" scale="53" fitToHeight="2" orientation="landscape" horizontalDpi="300" verticalDpi="4294967293"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E9E48-23EF-49C3-9F8E-70A6A1CF9C1A}">
  <sheetPr>
    <pageSetUpPr fitToPage="1"/>
  </sheetPr>
  <dimension ref="A1:DI74"/>
  <sheetViews>
    <sheetView showGridLines="0" workbookViewId="0">
      <selection activeCell="O12" sqref="O12"/>
    </sheetView>
  </sheetViews>
  <sheetFormatPr defaultRowHeight="15" x14ac:dyDescent="0.25"/>
  <cols>
    <col min="1" max="2" width="9.140625" style="93"/>
    <col min="3" max="3" width="13.140625" style="93" customWidth="1"/>
    <col min="4" max="6" width="9.140625" style="93"/>
    <col min="7" max="8" width="9.140625" style="93" customWidth="1"/>
    <col min="9" max="18" width="9.140625" style="93"/>
    <col min="19" max="19" width="9.28515625" style="93" bestFit="1" customWidth="1"/>
    <col min="20" max="78" width="9.140625" style="93"/>
    <col min="79" max="113" width="9.140625" style="93" hidden="1" customWidth="1"/>
    <col min="114" max="16384" width="9.140625" style="93"/>
  </cols>
  <sheetData>
    <row r="1" spans="1:27" ht="27" thickBot="1" x14ac:dyDescent="0.4">
      <c r="A1" s="262" t="str">
        <f ca="1">MID(CELL("filename",A1),FIND("]",CELL("filename",A1))+1,255)</f>
        <v>LINK</v>
      </c>
      <c r="B1" s="263"/>
      <c r="C1" s="263"/>
      <c r="D1" s="263"/>
      <c r="E1" s="263"/>
      <c r="F1" s="263"/>
      <c r="G1" s="263"/>
      <c r="H1" s="263"/>
      <c r="I1" s="263"/>
      <c r="J1" s="263" t="s">
        <v>104</v>
      </c>
      <c r="K1" s="263"/>
      <c r="L1" s="263"/>
      <c r="M1" s="263"/>
      <c r="N1" s="263"/>
      <c r="O1" s="263"/>
      <c r="P1" s="263"/>
      <c r="Q1" s="263"/>
      <c r="R1" s="263"/>
      <c r="S1" s="263">
        <f>'Summary Data'!$D$69</f>
        <v>1238.6600000000001</v>
      </c>
      <c r="T1" s="264" t="s">
        <v>27</v>
      </c>
      <c r="U1" s="109"/>
      <c r="V1" s="109"/>
      <c r="W1" s="109"/>
      <c r="X1" s="109"/>
      <c r="Y1" s="110"/>
      <c r="Z1" s="109"/>
      <c r="AA1" s="109"/>
    </row>
    <row r="2" spans="1:27" ht="15.75" thickBot="1" x14ac:dyDescent="0.3">
      <c r="A2" s="92" t="s">
        <v>120</v>
      </c>
      <c r="J2" s="302" t="s">
        <v>74</v>
      </c>
      <c r="K2" s="303"/>
      <c r="L2" s="303"/>
      <c r="M2" s="303"/>
      <c r="N2" s="303"/>
      <c r="O2" s="303"/>
      <c r="P2" s="303"/>
      <c r="Q2" s="303"/>
      <c r="R2" s="304"/>
      <c r="S2" s="111">
        <f>'Summary Data'!$D$69</f>
        <v>1238.6600000000001</v>
      </c>
      <c r="T2" s="112" t="s">
        <v>27</v>
      </c>
    </row>
    <row r="3" spans="1:27" x14ac:dyDescent="0.25">
      <c r="A3" s="94" t="s">
        <v>49</v>
      </c>
      <c r="B3" s="93" t="s">
        <v>119</v>
      </c>
    </row>
    <row r="4" spans="1:27" ht="15.75" thickBot="1" x14ac:dyDescent="0.3"/>
    <row r="5" spans="1:27" ht="15.75" thickBot="1" x14ac:dyDescent="0.3">
      <c r="B5" s="280" t="s">
        <v>75</v>
      </c>
      <c r="C5" s="281"/>
      <c r="D5" s="282"/>
      <c r="E5" s="113" t="s">
        <v>17</v>
      </c>
      <c r="F5" s="114" t="s">
        <v>76</v>
      </c>
      <c r="P5" s="305" t="s">
        <v>77</v>
      </c>
      <c r="Q5" s="305"/>
      <c r="R5" s="305"/>
      <c r="S5" s="305"/>
      <c r="T5" s="115">
        <v>1</v>
      </c>
    </row>
    <row r="6" spans="1:27" ht="15.75" thickBot="1" x14ac:dyDescent="0.3"/>
    <row r="7" spans="1:27" ht="15.75" thickBot="1" x14ac:dyDescent="0.3">
      <c r="B7" s="280" t="s">
        <v>78</v>
      </c>
      <c r="C7" s="281"/>
      <c r="D7" s="282"/>
    </row>
    <row r="8" spans="1:27" ht="15.75" thickBot="1" x14ac:dyDescent="0.3">
      <c r="B8" s="116">
        <f>MIN(G51:V51)</f>
        <v>0</v>
      </c>
      <c r="C8" s="117" t="s">
        <v>13</v>
      </c>
    </row>
    <row r="9" spans="1:27" ht="15.75" thickBot="1" x14ac:dyDescent="0.3"/>
    <row r="10" spans="1:27" ht="15.75" thickBot="1" x14ac:dyDescent="0.3">
      <c r="B10" s="280" t="s">
        <v>79</v>
      </c>
      <c r="C10" s="281"/>
      <c r="D10" s="281"/>
      <c r="E10" s="281"/>
      <c r="F10" s="281"/>
      <c r="G10" s="281"/>
      <c r="H10" s="282"/>
    </row>
    <row r="11" spans="1:27" ht="15.75" thickBot="1" x14ac:dyDescent="0.3">
      <c r="B11" s="116">
        <f>MAX(G51:V51)</f>
        <v>1.875</v>
      </c>
      <c r="C11" s="117" t="s">
        <v>13</v>
      </c>
    </row>
    <row r="12" spans="1:27" ht="15.75" thickBot="1" x14ac:dyDescent="0.3">
      <c r="I12" s="114"/>
    </row>
    <row r="13" spans="1:27" ht="15.75" thickBot="1" x14ac:dyDescent="0.3">
      <c r="B13" s="280" t="s">
        <v>80</v>
      </c>
      <c r="C13" s="281"/>
      <c r="D13" s="281"/>
      <c r="E13" s="281"/>
      <c r="F13" s="281"/>
      <c r="G13" s="282"/>
      <c r="H13" s="114"/>
      <c r="I13" s="114"/>
    </row>
    <row r="14" spans="1:27" ht="15.75" thickBot="1" x14ac:dyDescent="0.3">
      <c r="B14" s="268" t="s">
        <v>81</v>
      </c>
      <c r="C14" s="269"/>
      <c r="D14" s="269"/>
      <c r="E14" s="270"/>
      <c r="F14" s="118" t="str">
        <f>$E$5</f>
        <v>bar</v>
      </c>
      <c r="G14" s="119" t="s">
        <v>82</v>
      </c>
    </row>
    <row r="15" spans="1:27" ht="15.75" customHeight="1" thickBot="1" x14ac:dyDescent="0.3">
      <c r="B15" s="271"/>
      <c r="C15" s="272"/>
      <c r="D15" s="272"/>
      <c r="E15" s="273"/>
      <c r="F15" s="120">
        <f>'Summary Data'!$C$16*VLOOKUP($E$5,PressureFactors,2,FALSE)</f>
        <v>2.5</v>
      </c>
      <c r="G15" s="121">
        <f>'Summary Data'!$D$70*IF('Summary Data'!$D$69&gt;1250,1,Help!$AE$15)*$T$5</f>
        <v>1278.7425000000001</v>
      </c>
      <c r="H15" s="277" t="s">
        <v>83</v>
      </c>
      <c r="I15" s="99"/>
      <c r="K15" s="99"/>
    </row>
    <row r="16" spans="1:27" ht="15.75" thickBot="1" x14ac:dyDescent="0.3">
      <c r="B16" s="271"/>
      <c r="C16" s="272"/>
      <c r="D16" s="272"/>
      <c r="E16" s="273"/>
      <c r="F16" s="122">
        <f>'Summary Data'!$C$15*VLOOKUP($E$5,PressureFactors,2,FALSE)</f>
        <v>3</v>
      </c>
      <c r="G16" s="123">
        <f>'Summary Data'!$D$69*IF('Summary Data'!$D$69&gt;1250,1,Help!$AE$15)*$T$5</f>
        <v>1424.4590000000001</v>
      </c>
      <c r="H16" s="278"/>
      <c r="I16" s="124" t="s">
        <v>84</v>
      </c>
    </row>
    <row r="17" spans="2:17" x14ac:dyDescent="0.25">
      <c r="B17" s="271"/>
      <c r="C17" s="272"/>
      <c r="D17" s="272"/>
      <c r="E17" s="273"/>
      <c r="F17" s="125">
        <f>'Summary Data'!$C$14*VLOOKUP($E$5,PressureFactors,2,FALSE)</f>
        <v>3.5</v>
      </c>
      <c r="G17" s="126">
        <f>'Summary Data'!$D$68*IF('Summary Data'!$D$69&gt;1250,1,Help!$AE$15)*$T$5</f>
        <v>1554.1617499999998</v>
      </c>
      <c r="H17" s="278"/>
    </row>
    <row r="18" spans="2:17" x14ac:dyDescent="0.25">
      <c r="B18" s="271"/>
      <c r="C18" s="272"/>
      <c r="D18" s="272"/>
      <c r="E18" s="273"/>
      <c r="F18" s="127">
        <f>'Summary Data'!$C$13*VLOOKUP($E$5,PressureFactors,2,FALSE)</f>
        <v>4</v>
      </c>
      <c r="G18" s="128">
        <f>'Summary Data'!$D$67*IF('Summary Data'!$D$69&gt;1250,1,Help!$AE$15)*$T$5</f>
        <v>1684.7833499999999</v>
      </c>
      <c r="H18" s="278"/>
    </row>
    <row r="19" spans="2:17" x14ac:dyDescent="0.25">
      <c r="B19" s="271"/>
      <c r="C19" s="272"/>
      <c r="D19" s="272"/>
      <c r="E19" s="273"/>
      <c r="F19" s="127">
        <f>'Summary Data'!$C$12*VLOOKUP($E$5,PressureFactors,2,FALSE)</f>
        <v>4.5</v>
      </c>
      <c r="G19" s="128">
        <f>'Summary Data'!$D$66*IF('Summary Data'!$D$69&gt;1250,1,Help!$AE$15)*$T$5</f>
        <v>1831.3738499999999</v>
      </c>
      <c r="H19" s="278"/>
    </row>
    <row r="20" spans="2:17" x14ac:dyDescent="0.25">
      <c r="B20" s="271"/>
      <c r="C20" s="272"/>
      <c r="D20" s="272"/>
      <c r="E20" s="273"/>
      <c r="F20" s="127">
        <f>'Summary Data'!$C$11*VLOOKUP($E$5,PressureFactors,2,FALSE)</f>
        <v>5</v>
      </c>
      <c r="G20" s="128">
        <f>'Summary Data'!$D$65*IF('Summary Data'!$D$69&gt;1250,1,Help!$AE$15)*$T$5</f>
        <v>1919.7053499999997</v>
      </c>
      <c r="H20" s="278"/>
    </row>
    <row r="21" spans="2:17" x14ac:dyDescent="0.25">
      <c r="B21" s="271"/>
      <c r="C21" s="272"/>
      <c r="D21" s="272"/>
      <c r="E21" s="273"/>
      <c r="F21" s="127">
        <f>'Summary Data'!$C$10*VLOOKUP($E$5,PressureFactors,2,FALSE)</f>
        <v>5.5</v>
      </c>
      <c r="G21" s="128">
        <f>'Summary Data'!$D$64*IF('Summary Data'!$D$69&gt;1250,1,Help!$AE$15)*$T$5</f>
        <v>2041.9307999999999</v>
      </c>
      <c r="H21" s="278"/>
    </row>
    <row r="22" spans="2:17" ht="15.75" thickBot="1" x14ac:dyDescent="0.3">
      <c r="B22" s="274"/>
      <c r="C22" s="275"/>
      <c r="D22" s="275"/>
      <c r="E22" s="276"/>
      <c r="F22" s="129">
        <f>'Summary Data'!$C$9*VLOOKUP($E$5,PressureFactors,2,FALSE)</f>
        <v>6</v>
      </c>
      <c r="G22" s="130">
        <f>'Summary Data'!$D$63*IF('Summary Data'!$D$69&gt;1250,1,Help!$AE$15)*$T$5</f>
        <v>2136.5125499999999</v>
      </c>
      <c r="H22" s="279"/>
    </row>
    <row r="23" spans="2:17" ht="15.75" thickBot="1" x14ac:dyDescent="0.3"/>
    <row r="24" spans="2:17" ht="15.75" thickBot="1" x14ac:dyDescent="0.3">
      <c r="B24" s="280" t="s">
        <v>85</v>
      </c>
      <c r="C24" s="281"/>
      <c r="D24" s="281"/>
      <c r="E24" s="281"/>
      <c r="F24" s="282"/>
      <c r="G24" s="283" t="s">
        <v>86</v>
      </c>
      <c r="H24" s="284"/>
      <c r="I24" s="284"/>
      <c r="J24" s="284"/>
      <c r="K24" s="284"/>
      <c r="L24" s="284"/>
      <c r="M24" s="284"/>
      <c r="N24" s="285"/>
    </row>
    <row r="25" spans="2:17" ht="15.75" customHeight="1" thickBot="1" x14ac:dyDescent="0.3">
      <c r="B25" s="297" t="s">
        <v>87</v>
      </c>
      <c r="C25" s="298"/>
      <c r="D25" s="298"/>
      <c r="E25" s="298"/>
      <c r="F25" s="299"/>
      <c r="G25" s="131">
        <v>-40</v>
      </c>
      <c r="H25" s="132">
        <v>-30</v>
      </c>
      <c r="I25" s="132">
        <v>-20</v>
      </c>
      <c r="J25" s="133">
        <v>-10</v>
      </c>
      <c r="K25" s="134">
        <f>'Summary Data'!G31</f>
        <v>0</v>
      </c>
      <c r="L25" s="135">
        <v>10</v>
      </c>
      <c r="M25" s="132">
        <v>20</v>
      </c>
      <c r="N25" s="136">
        <v>30</v>
      </c>
      <c r="O25" s="99"/>
    </row>
    <row r="26" spans="2:17" ht="15.75" thickBot="1" x14ac:dyDescent="0.3">
      <c r="B26" s="300"/>
      <c r="C26" s="301"/>
      <c r="D26" s="301"/>
      <c r="E26" s="301"/>
      <c r="F26" s="301"/>
      <c r="G26" s="137">
        <f t="shared" ref="G26:J26" si="0">IF(G25=0,100,100*SQRT(1/(1+(G25*0.01))))</f>
        <v>129.09944487358055</v>
      </c>
      <c r="H26" s="138">
        <f t="shared" si="0"/>
        <v>119.52286093343936</v>
      </c>
      <c r="I26" s="138">
        <f t="shared" si="0"/>
        <v>111.80339887498948</v>
      </c>
      <c r="J26" s="139">
        <f t="shared" si="0"/>
        <v>105.40925533894598</v>
      </c>
      <c r="K26" s="140">
        <f>IF(K25=0,100,100*SQRT(1/(1+(K25*0.01))))</f>
        <v>100</v>
      </c>
      <c r="L26" s="141">
        <f t="shared" ref="L26:N26" si="1">IF(L25=0,100,100*SQRT(1/(1+(L25*0.01))))</f>
        <v>95.346258924559237</v>
      </c>
      <c r="M26" s="138">
        <f t="shared" si="1"/>
        <v>91.287092917527687</v>
      </c>
      <c r="N26" s="142">
        <f t="shared" si="1"/>
        <v>87.705801930702918</v>
      </c>
      <c r="O26" s="143" t="s">
        <v>39</v>
      </c>
      <c r="P26" s="99"/>
      <c r="Q26" s="144"/>
    </row>
    <row r="27" spans="2:17" ht="15.75" thickBot="1" x14ac:dyDescent="0.3">
      <c r="K27" s="145" t="s">
        <v>88</v>
      </c>
    </row>
    <row r="28" spans="2:17" ht="15.75" thickBot="1" x14ac:dyDescent="0.3">
      <c r="B28" s="280" t="s">
        <v>89</v>
      </c>
      <c r="C28" s="281"/>
      <c r="D28" s="281"/>
      <c r="E28" s="281"/>
      <c r="F28" s="282"/>
      <c r="G28" s="208">
        <f>'Summary Data'!$C$15*VLOOKUP($E$5,PressureFactors,2,FALSE)</f>
        <v>3</v>
      </c>
      <c r="H28" s="124" t="s">
        <v>84</v>
      </c>
      <c r="I28" s="114"/>
    </row>
    <row r="29" spans="2:17" ht="15.75" thickBot="1" x14ac:dyDescent="0.3">
      <c r="B29" s="268" t="s">
        <v>90</v>
      </c>
      <c r="C29" s="269"/>
      <c r="D29" s="269"/>
      <c r="E29" s="270"/>
      <c r="F29" s="118" t="str">
        <f>$E$5</f>
        <v>bar</v>
      </c>
      <c r="G29" s="147" t="s">
        <v>91</v>
      </c>
    </row>
    <row r="30" spans="2:17" ht="15.75" customHeight="1" x14ac:dyDescent="0.25">
      <c r="B30" s="271"/>
      <c r="C30" s="272"/>
      <c r="D30" s="272"/>
      <c r="E30" s="273"/>
      <c r="F30" s="148">
        <f t="shared" ref="F30:F37" si="2">F15</f>
        <v>2.5</v>
      </c>
      <c r="G30" s="149">
        <f>SQRT(1+(($G$28-F30)/F30))</f>
        <v>1.0954451150103321</v>
      </c>
      <c r="H30" s="99"/>
      <c r="I30" s="99"/>
      <c r="K30" s="99"/>
    </row>
    <row r="31" spans="2:17" x14ac:dyDescent="0.25">
      <c r="B31" s="271"/>
      <c r="C31" s="272"/>
      <c r="D31" s="272"/>
      <c r="E31" s="273"/>
      <c r="F31" s="150">
        <f t="shared" si="2"/>
        <v>3</v>
      </c>
      <c r="G31" s="151">
        <f t="shared" ref="G31:G37" si="3">SQRT(1+(($G$28-F31)/F31))</f>
        <v>1</v>
      </c>
      <c r="H31" s="114"/>
      <c r="I31" s="114"/>
    </row>
    <row r="32" spans="2:17" x14ac:dyDescent="0.25">
      <c r="B32" s="271"/>
      <c r="C32" s="272"/>
      <c r="D32" s="272"/>
      <c r="E32" s="273"/>
      <c r="F32" s="152">
        <f t="shared" si="2"/>
        <v>3.5</v>
      </c>
      <c r="G32" s="151">
        <f t="shared" si="3"/>
        <v>0.92582009977255153</v>
      </c>
    </row>
    <row r="33" spans="2:18" x14ac:dyDescent="0.25">
      <c r="B33" s="271"/>
      <c r="C33" s="272"/>
      <c r="D33" s="272"/>
      <c r="E33" s="273"/>
      <c r="F33" s="150">
        <f t="shared" si="2"/>
        <v>4</v>
      </c>
      <c r="G33" s="151">
        <f t="shared" si="3"/>
        <v>0.8660254037844386</v>
      </c>
    </row>
    <row r="34" spans="2:18" x14ac:dyDescent="0.25">
      <c r="B34" s="271"/>
      <c r="C34" s="272"/>
      <c r="D34" s="272"/>
      <c r="E34" s="273"/>
      <c r="F34" s="150">
        <f t="shared" si="2"/>
        <v>4.5</v>
      </c>
      <c r="G34" s="151">
        <f t="shared" si="3"/>
        <v>0.81649658092772603</v>
      </c>
    </row>
    <row r="35" spans="2:18" x14ac:dyDescent="0.25">
      <c r="B35" s="271"/>
      <c r="C35" s="272"/>
      <c r="D35" s="272"/>
      <c r="E35" s="273"/>
      <c r="F35" s="150">
        <f t="shared" si="2"/>
        <v>5</v>
      </c>
      <c r="G35" s="151">
        <f t="shared" si="3"/>
        <v>0.7745966692414834</v>
      </c>
    </row>
    <row r="36" spans="2:18" x14ac:dyDescent="0.25">
      <c r="B36" s="271"/>
      <c r="C36" s="272"/>
      <c r="D36" s="272"/>
      <c r="E36" s="273"/>
      <c r="F36" s="150">
        <f t="shared" si="2"/>
        <v>5.5</v>
      </c>
      <c r="G36" s="151">
        <f t="shared" si="3"/>
        <v>0.7385489458759964</v>
      </c>
    </row>
    <row r="37" spans="2:18" ht="15.75" thickBot="1" x14ac:dyDescent="0.3">
      <c r="B37" s="274"/>
      <c r="C37" s="275"/>
      <c r="D37" s="275"/>
      <c r="E37" s="276"/>
      <c r="F37" s="153">
        <f t="shared" si="2"/>
        <v>6</v>
      </c>
      <c r="G37" s="154">
        <f t="shared" si="3"/>
        <v>0.70710678118654757</v>
      </c>
    </row>
    <row r="38" spans="2:18" ht="15.75" thickBot="1" x14ac:dyDescent="0.3"/>
    <row r="39" spans="2:18" ht="15.75" thickBot="1" x14ac:dyDescent="0.3">
      <c r="B39" s="280" t="s">
        <v>92</v>
      </c>
      <c r="C39" s="281"/>
      <c r="D39" s="281"/>
      <c r="E39" s="281"/>
      <c r="F39" s="282"/>
      <c r="G39" s="283" t="s">
        <v>105</v>
      </c>
      <c r="H39" s="284"/>
      <c r="I39" s="284"/>
      <c r="J39" s="284"/>
      <c r="K39" s="284"/>
      <c r="L39" s="284"/>
      <c r="M39" s="284"/>
      <c r="N39" s="284"/>
      <c r="O39" s="284"/>
      <c r="P39" s="285"/>
    </row>
    <row r="40" spans="2:18" ht="15.75" customHeight="1" thickBot="1" x14ac:dyDescent="0.3">
      <c r="B40" s="288" t="s">
        <v>95</v>
      </c>
      <c r="C40" s="289"/>
      <c r="D40" s="289"/>
      <c r="E40" s="290"/>
      <c r="F40" s="118" t="str">
        <f>$E$5</f>
        <v>bar</v>
      </c>
      <c r="G40" s="155">
        <v>6</v>
      </c>
      <c r="H40" s="156">
        <v>7</v>
      </c>
      <c r="I40" s="156">
        <v>8</v>
      </c>
      <c r="J40" s="156">
        <v>9</v>
      </c>
      <c r="K40" s="156">
        <v>10</v>
      </c>
      <c r="L40" s="156">
        <v>11</v>
      </c>
      <c r="M40" s="156">
        <v>12</v>
      </c>
      <c r="N40" s="156">
        <v>13</v>
      </c>
      <c r="O40" s="156">
        <v>14</v>
      </c>
      <c r="P40" s="157">
        <v>15</v>
      </c>
    </row>
    <row r="41" spans="2:18" ht="15.75" thickBot="1" x14ac:dyDescent="0.3">
      <c r="B41" s="291"/>
      <c r="C41" s="292"/>
      <c r="D41" s="292"/>
      <c r="E41" s="293"/>
      <c r="F41" s="120">
        <f t="shared" ref="F41:F48" si="4">F15</f>
        <v>2.5</v>
      </c>
      <c r="G41" s="158">
        <f>('Summary Data'!$V43*POWER(G$40,3))+('Summary Data'!$W43*POWER(G$40,2))+('Summary Data'!$X43*G$40)+'Summary Data'!$Y43</f>
        <v>3.457845864661663</v>
      </c>
      <c r="H41" s="159">
        <f>('Summary Data'!$V43*POWER(H$40,3))+('Summary Data'!$W43*POWER(H$40,2))+('Summary Data'!$X43*H$40)+'Summary Data'!$Y43</f>
        <v>2.8614699248120337</v>
      </c>
      <c r="I41" s="159">
        <f>('Summary Data'!$V43*POWER(I$40,3))+('Summary Data'!$W43*POWER(I$40,2))+('Summary Data'!$X43*I$40)+'Summary Data'!$Y43</f>
        <v>2.3875295055821368</v>
      </c>
      <c r="J41" s="159">
        <f>('Summary Data'!$V43*POWER(J$40,3))+('Summary Data'!$W43*POWER(J$40,2))+('Summary Data'!$X43*J$40)+'Summary Data'!$Y43</f>
        <v>2.0190150375939844</v>
      </c>
      <c r="K41" s="159">
        <f>('Summary Data'!$V43*POWER(K$40,3))+('Summary Data'!$W43*POWER(K$40,2))+('Summary Data'!$X43*K$40)+'Summary Data'!$Y43</f>
        <v>1.7389169514695819</v>
      </c>
      <c r="L41" s="159">
        <f>('Summary Data'!$V43*POWER(L$40,3))+('Summary Data'!$W43*POWER(L$40,2))+('Summary Data'!$X43*L$40)+'Summary Data'!$Y43</f>
        <v>1.5302256778309378</v>
      </c>
      <c r="M41" s="159">
        <f>('Summary Data'!$V43*POWER(M$40,3))+('Summary Data'!$W43*POWER(M$40,2))+('Summary Data'!$X43*M$40)+'Summary Data'!$Y43</f>
        <v>1.3759316473000673</v>
      </c>
      <c r="N41" s="159">
        <f>('Summary Data'!$V43*POWER(N$40,3))+('Summary Data'!$W43*POWER(N$40,2))+('Summary Data'!$X43*N$40)+'Summary Data'!$Y43</f>
        <v>1.2590252904989736</v>
      </c>
      <c r="O41" s="159">
        <f>('Summary Data'!$V43*POWER(O$40,3))+('Summary Data'!$W43*POWER(O$40,2))+('Summary Data'!$X43*O$40)+'Summary Data'!$Y43</f>
        <v>1.162497038049672</v>
      </c>
      <c r="P41" s="160">
        <f>('Summary Data'!$V43*POWER(P$40,3))+('Summary Data'!$W43*POWER(P$40,2))+('Summary Data'!$X43*P$40)+'Summary Data'!$Y43</f>
        <v>1.0693373205741636</v>
      </c>
      <c r="Q41" s="277" t="s">
        <v>13</v>
      </c>
    </row>
    <row r="42" spans="2:18" ht="15.75" thickBot="1" x14ac:dyDescent="0.3">
      <c r="B42" s="291"/>
      <c r="C42" s="292"/>
      <c r="D42" s="292"/>
      <c r="E42" s="293"/>
      <c r="F42" s="122">
        <f t="shared" si="4"/>
        <v>3</v>
      </c>
      <c r="G42" s="163">
        <f>('Summary Data'!$V42*POWER(G$40,3))+('Summary Data'!$W42*POWER(G$40,2))+('Summary Data'!$X42*G$40)+'Summary Data'!$Y42</f>
        <v>3.8796200501253235</v>
      </c>
      <c r="H42" s="164">
        <f>('Summary Data'!$V42*POWER(H$40,3))+('Summary Data'!$W42*POWER(H$40,2))+('Summary Data'!$X42*H$40)+'Summary Data'!$Y42</f>
        <v>3.1316899749373501</v>
      </c>
      <c r="I42" s="164">
        <f>('Summary Data'!$V42*POWER(I$40,3))+('Summary Data'!$W42*POWER(I$40,2))+('Summary Data'!$X42*I$40)+'Summary Data'!$Y42</f>
        <v>2.5532108452950553</v>
      </c>
      <c r="J42" s="164">
        <f>('Summary Data'!$V42*POWER(J$40,3))+('Summary Data'!$W42*POWER(J$40,2))+('Summary Data'!$X42*J$40)+'Summary Data'!$Y42</f>
        <v>2.1189097744360854</v>
      </c>
      <c r="K42" s="164">
        <f>('Summary Data'!$V42*POWER(K$40,3))+('Summary Data'!$W42*POWER(K$40,2))+('Summary Data'!$X42*K$40)+'Summary Data'!$Y42</f>
        <v>1.80351387559808</v>
      </c>
      <c r="L42" s="164">
        <f>('Summary Data'!$V42*POWER(L$40,3))+('Summary Data'!$W42*POWER(L$40,2))+('Summary Data'!$X42*L$40)+'Summary Data'!$Y42</f>
        <v>1.5817502620186801</v>
      </c>
      <c r="M42" s="164">
        <f>('Summary Data'!$V42*POWER(M$40,3))+('Summary Data'!$W42*POWER(M$40,2))+('Summary Data'!$X42*M$40)+'Summary Data'!$Y42</f>
        <v>1.428346046935518</v>
      </c>
      <c r="N42" s="164">
        <f>('Summary Data'!$V42*POWER(N$40,3))+('Summary Data'!$W42*POWER(N$40,2))+('Summary Data'!$X42*N$40)+'Summary Data'!$Y42</f>
        <v>1.3180283435862297</v>
      </c>
      <c r="O42" s="164">
        <f>('Summary Data'!$V42*POWER(O$40,3))+('Summary Data'!$W42*POWER(O$40,2))+('Summary Data'!$X42*O$40)+'Summary Data'!$Y42</f>
        <v>1.2255242652084792</v>
      </c>
      <c r="P42" s="165">
        <f>('Summary Data'!$V42*POWER(P$40,3))+('Summary Data'!$W42*POWER(P$40,2))+('Summary Data'!$X42*P$40)+'Summary Data'!$Y42</f>
        <v>1.1255609250398724</v>
      </c>
      <c r="Q42" s="278"/>
      <c r="R42" s="124" t="s">
        <v>84</v>
      </c>
    </row>
    <row r="43" spans="2:18" x14ac:dyDescent="0.25">
      <c r="B43" s="291"/>
      <c r="C43" s="292"/>
      <c r="D43" s="292"/>
      <c r="E43" s="293"/>
      <c r="F43" s="125">
        <f t="shared" si="4"/>
        <v>3.5</v>
      </c>
      <c r="G43" s="168">
        <f>('Summary Data'!$V41*POWER(G$40,3))+('Summary Data'!$W41*POWER(G$40,2))+('Summary Data'!$X41*G$40)+'Summary Data'!$Y41</f>
        <v>4.0299561403508832</v>
      </c>
      <c r="H43" s="169">
        <f>('Summary Data'!$V41*POWER(H$40,3))+('Summary Data'!$W41*POWER(H$40,2))+('Summary Data'!$X41*H$40)+'Summary Data'!$Y41</f>
        <v>3.2884862155388497</v>
      </c>
      <c r="I43" s="169">
        <f>('Summary Data'!$V41*POWER(I$40,3))+('Summary Data'!$W41*POWER(I$40,2))+('Summary Data'!$X41*I$40)+'Summary Data'!$Y41</f>
        <v>2.6981770334928239</v>
      </c>
      <c r="J43" s="169">
        <f>('Summary Data'!$V41*POWER(J$40,3))+('Summary Data'!$W41*POWER(J$40,2))+('Summary Data'!$X41*J$40)+'Summary Data'!$Y41</f>
        <v>2.2388045112781949</v>
      </c>
      <c r="K43" s="169">
        <f>('Summary Data'!$V41*POWER(K$40,3))+('Summary Data'!$W41*POWER(K$40,2))+('Summary Data'!$X41*K$40)+'Summary Data'!$Y41</f>
        <v>1.8901445659603553</v>
      </c>
      <c r="L43" s="169">
        <f>('Summary Data'!$V41*POWER(L$40,3))+('Summary Data'!$W41*POWER(L$40,2))+('Summary Data'!$X41*L$40)+'Summary Data'!$Y41</f>
        <v>1.6319731146046941</v>
      </c>
      <c r="M43" s="169">
        <f>('Summary Data'!$V41*POWER(M$40,3))+('Summary Data'!$W41*POWER(M$40,2))+('Summary Data'!$X41*M$40)+'Summary Data'!$Y41</f>
        <v>1.4440660742765967</v>
      </c>
      <c r="N43" s="169">
        <f>('Summary Data'!$V41*POWER(N$40,3))+('Summary Data'!$W41*POWER(N$40,2))+('Summary Data'!$X41*N$40)+'Summary Data'!$Y41</f>
        <v>1.3061993620414682</v>
      </c>
      <c r="O43" s="169">
        <f>('Summary Data'!$V41*POWER(O$40,3))+('Summary Data'!$W41*POWER(O$40,2))+('Summary Data'!$X41*O$40)+'Summary Data'!$Y41</f>
        <v>1.1981488949646852</v>
      </c>
      <c r="P43" s="170">
        <f>('Summary Data'!$V41*POWER(P$40,3))+('Summary Data'!$W41*POWER(P$40,2))+('Summary Data'!$X41*P$40)+'Summary Data'!$Y41</f>
        <v>1.0996905901116385</v>
      </c>
      <c r="Q43" s="278"/>
    </row>
    <row r="44" spans="2:18" x14ac:dyDescent="0.25">
      <c r="B44" s="291"/>
      <c r="C44" s="292"/>
      <c r="D44" s="292"/>
      <c r="E44" s="293"/>
      <c r="F44" s="127">
        <f t="shared" si="4"/>
        <v>4</v>
      </c>
      <c r="G44" s="168">
        <f>('Summary Data'!$V40*POWER(G$40,3))+('Summary Data'!$W40*POWER(G$40,2))+('Summary Data'!$X40*G$40)+'Summary Data'!$Y40</f>
        <v>4.592228070175457</v>
      </c>
      <c r="H44" s="169">
        <f>('Summary Data'!$V40*POWER(H$40,3))+('Summary Data'!$W40*POWER(H$40,2))+('Summary Data'!$X40*H$40)+'Summary Data'!$Y40</f>
        <v>3.6551240601503903</v>
      </c>
      <c r="I44" s="169">
        <f>('Summary Data'!$V40*POWER(I$40,3))+('Summary Data'!$W40*POWER(I$40,2))+('Summary Data'!$X40*I$40)+'Summary Data'!$Y40</f>
        <v>2.9246188197767236</v>
      </c>
      <c r="J44" s="169">
        <f>('Summary Data'!$V40*POWER(J$40,3))+('Summary Data'!$W40*POWER(J$40,2))+('Summary Data'!$X40*J$40)+'Summary Data'!$Y40</f>
        <v>2.3717593984962466</v>
      </c>
      <c r="K44" s="169">
        <f>('Summary Data'!$V40*POWER(K$40,3))+('Summary Data'!$W40*POWER(K$40,2))+('Summary Data'!$X40*K$40)+'Summary Data'!$Y40</f>
        <v>1.9675928457507474</v>
      </c>
      <c r="L44" s="169">
        <f>('Summary Data'!$V40*POWER(L$40,3))+('Summary Data'!$W40*POWER(L$40,2))+('Summary Data'!$X40*L$40)+'Summary Data'!$Y40</f>
        <v>1.6831662109820087</v>
      </c>
      <c r="M44" s="169">
        <f>('Summary Data'!$V40*POWER(M$40,3))+('Summary Data'!$W40*POWER(M$40,2))+('Summary Data'!$X40*M$40)+'Summary Data'!$Y40</f>
        <v>1.4895265436318113</v>
      </c>
      <c r="N44" s="169">
        <f>('Summary Data'!$V40*POWER(N$40,3))+('Summary Data'!$W40*POWER(N$40,2))+('Summary Data'!$X40*N$40)+'Summary Data'!$Y40</f>
        <v>1.3577208931419484</v>
      </c>
      <c r="O44" s="169">
        <f>('Summary Data'!$V40*POWER(O$40,3))+('Summary Data'!$W40*POWER(O$40,2))+('Summary Data'!$X40*O$40)+'Summary Data'!$Y40</f>
        <v>1.25879630895421</v>
      </c>
      <c r="P44" s="170">
        <f>('Summary Data'!$V40*POWER(P$40,3))+('Summary Data'!$W40*POWER(P$40,2))+('Summary Data'!$X40*P$40)+'Summary Data'!$Y40</f>
        <v>1.1637998405103716</v>
      </c>
      <c r="Q44" s="278"/>
    </row>
    <row r="45" spans="2:18" x14ac:dyDescent="0.25">
      <c r="B45" s="291"/>
      <c r="C45" s="292"/>
      <c r="D45" s="292"/>
      <c r="E45" s="293"/>
      <c r="F45" s="127">
        <f t="shared" si="4"/>
        <v>4.5</v>
      </c>
      <c r="G45" s="168">
        <f>('Summary Data'!$V39*POWER(G$40,3))+('Summary Data'!$W39*POWER(G$40,2))+('Summary Data'!$X39*G$40)+'Summary Data'!$Y39</f>
        <v>5.1224849624060376</v>
      </c>
      <c r="H45" s="169">
        <f>('Summary Data'!$V39*POWER(H$40,3))+('Summary Data'!$W39*POWER(H$40,2))+('Summary Data'!$X39*H$40)+'Summary Data'!$Y39</f>
        <v>4.0299122807017653</v>
      </c>
      <c r="I45" s="169">
        <f>('Summary Data'!$V39*POWER(I$40,3))+('Summary Data'!$W39*POWER(I$40,2))+('Summary Data'!$X39*I$40)+'Summary Data'!$Y39</f>
        <v>3.1822312599681055</v>
      </c>
      <c r="J45" s="169">
        <f>('Summary Data'!$V39*POWER(J$40,3))+('Summary Data'!$W39*POWER(J$40,2))+('Summary Data'!$X39*J$40)+'Summary Data'!$Y39</f>
        <v>2.5453533834586466</v>
      </c>
      <c r="K45" s="169">
        <f>('Summary Data'!$V39*POWER(K$40,3))+('Summary Data'!$W39*POWER(K$40,2))+('Summary Data'!$X39*K$40)+'Summary Data'!$Y39</f>
        <v>2.0851901344269734</v>
      </c>
      <c r="L45" s="169">
        <f>('Summary Data'!$V39*POWER(L$40,3))+('Summary Data'!$W39*POWER(L$40,2))+('Summary Data'!$X39*L$40)+'Summary Data'!$Y39</f>
        <v>1.7676529961266745</v>
      </c>
      <c r="M45" s="169">
        <f>('Summary Data'!$V39*POWER(M$40,3))+('Summary Data'!$W39*POWER(M$40,2))+('Summary Data'!$X39*M$40)+'Summary Data'!$Y39</f>
        <v>1.5586534518113524</v>
      </c>
      <c r="N45" s="169">
        <f>('Summary Data'!$V39*POWER(N$40,3))+('Summary Data'!$W39*POWER(N$40,2))+('Summary Data'!$X39*N$40)+'Summary Data'!$Y39</f>
        <v>1.4241029847345672</v>
      </c>
      <c r="O45" s="169">
        <f>('Summary Data'!$V39*POWER(O$40,3))+('Summary Data'!$W39*POWER(O$40,2))+('Summary Data'!$X39*O$40)+'Summary Data'!$Y39</f>
        <v>1.3299130781499287</v>
      </c>
      <c r="P45" s="170">
        <f>('Summary Data'!$V39*POWER(P$40,3))+('Summary Data'!$W39*POWER(P$40,2))+('Summary Data'!$X39*P$40)+'Summary Data'!$Y39</f>
        <v>1.2419952153110074</v>
      </c>
      <c r="Q45" s="278"/>
    </row>
    <row r="46" spans="2:18" x14ac:dyDescent="0.25">
      <c r="B46" s="291"/>
      <c r="C46" s="292"/>
      <c r="D46" s="292"/>
      <c r="E46" s="293"/>
      <c r="F46" s="127">
        <f t="shared" si="4"/>
        <v>5</v>
      </c>
      <c r="G46" s="168">
        <f>('Summary Data'!$V38*POWER(G$40,3))+('Summary Data'!$W38*POWER(G$40,2))+('Summary Data'!$X38*G$40)+'Summary Data'!$Y38</f>
        <v>6.3178859649122998</v>
      </c>
      <c r="H46" s="169">
        <f>('Summary Data'!$V38*POWER(H$40,3))+('Summary Data'!$W38*POWER(H$40,2))+('Summary Data'!$X38*H$40)+'Summary Data'!$Y38</f>
        <v>4.8070927318295773</v>
      </c>
      <c r="I46" s="169">
        <f>('Summary Data'!$V38*POWER(I$40,3))+('Summary Data'!$W38*POWER(I$40,2))+('Summary Data'!$X38*I$40)+'Summary Data'!$Y38</f>
        <v>3.6591148325358844</v>
      </c>
      <c r="J46" s="169">
        <f>('Summary Data'!$V38*POWER(J$40,3))+('Summary Data'!$W38*POWER(J$40,2))+('Summary Data'!$X38*J$40)+'Summary Data'!$Y38</f>
        <v>2.8204060150375874</v>
      </c>
      <c r="K46" s="169">
        <f>('Summary Data'!$V38*POWER(K$40,3))+('Summary Data'!$W38*POWER(K$40,2))+('Summary Data'!$X38*K$40)+'Summary Data'!$Y38</f>
        <v>2.23742002734107</v>
      </c>
      <c r="L46" s="169">
        <f>('Summary Data'!$V38*POWER(L$40,3))+('Summary Data'!$W38*POWER(L$40,2))+('Summary Data'!$X38*L$40)+'Summary Data'!$Y38</f>
        <v>1.8566106174527164</v>
      </c>
      <c r="M46" s="169">
        <f>('Summary Data'!$V38*POWER(M$40,3))+('Summary Data'!$W38*POWER(M$40,2))+('Summary Data'!$X38*M$40)+'Summary Data'!$Y38</f>
        <v>1.6244315333789032</v>
      </c>
      <c r="N46" s="169">
        <f>('Summary Data'!$V38*POWER(N$40,3))+('Summary Data'!$W38*POWER(N$40,2))+('Summary Data'!$X38*N$40)+'Summary Data'!$Y38</f>
        <v>1.4873365231260038</v>
      </c>
      <c r="O46" s="169">
        <f>('Summary Data'!$V38*POWER(O$40,3))+('Summary Data'!$W38*POWER(O$40,2))+('Summary Data'!$X38*O$40)+'Summary Data'!$Y38</f>
        <v>1.3917793347003879</v>
      </c>
      <c r="P46" s="170">
        <f>('Summary Data'!$V38*POWER(P$40,3))+('Summary Data'!$W38*POWER(P$40,2))+('Summary Data'!$X38*P$40)+'Summary Data'!$Y38</f>
        <v>1.2842137161084537</v>
      </c>
      <c r="Q46" s="278"/>
    </row>
    <row r="47" spans="2:18" x14ac:dyDescent="0.25">
      <c r="B47" s="291"/>
      <c r="C47" s="292"/>
      <c r="D47" s="292"/>
      <c r="E47" s="293"/>
      <c r="F47" s="127">
        <f t="shared" si="4"/>
        <v>5.5</v>
      </c>
      <c r="G47" s="168">
        <f>('Summary Data'!$V37*POWER(G$40,3))+('Summary Data'!$W37*POWER(G$40,2))+('Summary Data'!$X37*G$40)+'Summary Data'!$Y37</f>
        <v>9.5109536340852401</v>
      </c>
      <c r="H47" s="169">
        <f>('Summary Data'!$V37*POWER(H$40,3))+('Summary Data'!$W37*POWER(H$40,2))+('Summary Data'!$X37*H$40)+'Summary Data'!$Y37</f>
        <v>6.8279636591478692</v>
      </c>
      <c r="I47" s="169">
        <f>('Summary Data'!$V37*POWER(I$40,3))+('Summary Data'!$W37*POWER(I$40,2))+('Summary Data'!$X37*I$40)+'Summary Data'!$Y37</f>
        <v>4.8356044657097215</v>
      </c>
      <c r="J47" s="169">
        <f>('Summary Data'!$V37*POWER(J$40,3))+('Summary Data'!$W37*POWER(J$40,2))+('Summary Data'!$X37*J$40)+'Summary Data'!$Y37</f>
        <v>3.428887218045098</v>
      </c>
      <c r="K47" s="169">
        <f>('Summary Data'!$V37*POWER(K$40,3))+('Summary Data'!$W37*POWER(K$40,2))+('Summary Data'!$X37*K$40)+'Summary Data'!$Y37</f>
        <v>2.502823080428314</v>
      </c>
      <c r="L47" s="169">
        <f>('Summary Data'!$V37*POWER(L$40,3))+('Summary Data'!$W37*POWER(L$40,2))+('Summary Data'!$X37*L$40)+'Summary Data'!$Y37</f>
        <v>1.9524232171337275</v>
      </c>
      <c r="M47" s="169">
        <f>('Summary Data'!$V37*POWER(M$40,3))+('Summary Data'!$W37*POWER(M$40,2))+('Summary Data'!$X37*M$40)+'Summary Data'!$Y37</f>
        <v>1.6726987924356251</v>
      </c>
      <c r="N47" s="169">
        <f>('Summary Data'!$V37*POWER(N$40,3))+('Summary Data'!$W37*POWER(N$40,2))+('Summary Data'!$X37*N$40)+'Summary Data'!$Y37</f>
        <v>1.5586609706083294</v>
      </c>
      <c r="O47" s="169">
        <f>('Summary Data'!$V37*POWER(O$40,3))+('Summary Data'!$W37*POWER(O$40,2))+('Summary Data'!$X37*O$40)+'Summary Data'!$Y37</f>
        <v>1.5053209159261485</v>
      </c>
      <c r="P47" s="170">
        <f>('Summary Data'!$V37*POWER(P$40,3))+('Summary Data'!$W37*POWER(P$40,2))+('Summary Data'!$X37*P$40)+'Summary Data'!$Y37</f>
        <v>1.4076897926634899</v>
      </c>
      <c r="Q47" s="278"/>
    </row>
    <row r="48" spans="2:18" ht="15.75" thickBot="1" x14ac:dyDescent="0.3">
      <c r="B48" s="294"/>
      <c r="C48" s="295"/>
      <c r="D48" s="295"/>
      <c r="E48" s="296"/>
      <c r="F48" s="129">
        <f t="shared" si="4"/>
        <v>6</v>
      </c>
      <c r="G48" s="173">
        <f>('Summary Data'!$V36*POWER(G$40,3))+('Summary Data'!$W36*POWER(G$40,2))+('Summary Data'!$X36*G$40)+'Summary Data'!$Y36</f>
        <v>18.204667919799633</v>
      </c>
      <c r="H48" s="174">
        <f>('Summary Data'!$V36*POWER(H$40,3))+('Summary Data'!$W36*POWER(H$40,2))+('Summary Data'!$X36*H$40)+'Summary Data'!$Y36</f>
        <v>12.167249373433634</v>
      </c>
      <c r="I48" s="174">
        <f>('Summary Data'!$V36*POWER(I$40,3))+('Summary Data'!$W36*POWER(I$40,2))+('Summary Data'!$X36*I$40)+'Summary Data'!$Y36</f>
        <v>7.7828165869218822</v>
      </c>
      <c r="J48" s="174">
        <f>('Summary Data'!$V36*POWER(J$40,3))+('Summary Data'!$W36*POWER(J$40,2))+('Summary Data'!$X36*J$40)+'Summary Data'!$Y36</f>
        <v>4.7917443609022854</v>
      </c>
      <c r="K48" s="174">
        <f>('Summary Data'!$V36*POWER(K$40,3))+('Summary Data'!$W36*POWER(K$40,2))+('Summary Data'!$X36*K$40)+'Summary Data'!$Y36</f>
        <v>2.9344074960127529</v>
      </c>
      <c r="L48" s="174">
        <f>('Summary Data'!$V36*POWER(L$40,3))+('Summary Data'!$W36*POWER(L$40,2))+('Summary Data'!$X36*L$40)+'Summary Data'!$Y36</f>
        <v>1.9511807928913214</v>
      </c>
      <c r="M48" s="174">
        <f>('Summary Data'!$V36*POWER(M$40,3))+('Summary Data'!$W36*POWER(M$40,2))+('Summary Data'!$X36*M$40)+'Summary Data'!$Y36</f>
        <v>1.5824390521758716</v>
      </c>
      <c r="N48" s="174">
        <f>('Summary Data'!$V36*POWER(N$40,3))+('Summary Data'!$W36*POWER(N$40,2))+('Summary Data'!$X36*N$40)+'Summary Data'!$Y36</f>
        <v>1.5685570745044544</v>
      </c>
      <c r="O48" s="174">
        <f>('Summary Data'!$V36*POWER(O$40,3))+('Summary Data'!$W36*POWER(O$40,2))+('Summary Data'!$X36*O$40)+'Summary Data'!$Y36</f>
        <v>1.6499096605148935</v>
      </c>
      <c r="P48" s="175">
        <f>('Summary Data'!$V36*POWER(P$40,3))+('Summary Data'!$W36*POWER(P$40,2))+('Summary Data'!$X36*P$40)+'Summary Data'!$Y36</f>
        <v>1.5668716108452685</v>
      </c>
      <c r="Q48" s="279"/>
    </row>
    <row r="49" spans="2:113" ht="15.75" thickBot="1" x14ac:dyDescent="0.3">
      <c r="CA49" s="114" t="s">
        <v>96</v>
      </c>
    </row>
    <row r="50" spans="2:113" ht="15.75" thickBot="1" x14ac:dyDescent="0.3">
      <c r="B50" s="286" t="s">
        <v>97</v>
      </c>
      <c r="C50" s="287"/>
      <c r="D50" s="287"/>
      <c r="E50" s="287"/>
      <c r="F50" s="282"/>
      <c r="G50" s="283" t="s">
        <v>98</v>
      </c>
      <c r="H50" s="284"/>
      <c r="I50" s="284"/>
      <c r="J50" s="284"/>
      <c r="K50" s="284"/>
      <c r="L50" s="284"/>
      <c r="M50" s="284"/>
      <c r="N50" s="284"/>
      <c r="O50" s="284"/>
      <c r="P50" s="284"/>
      <c r="Q50" s="284"/>
      <c r="R50" s="284"/>
      <c r="S50" s="284"/>
      <c r="T50" s="284"/>
      <c r="U50" s="284"/>
      <c r="V50" s="285"/>
      <c r="W50" s="283" t="s">
        <v>98</v>
      </c>
      <c r="X50" s="284"/>
      <c r="Y50" s="284"/>
      <c r="Z50" s="284"/>
      <c r="AA50" s="284"/>
      <c r="AB50" s="284"/>
      <c r="AC50" s="284"/>
      <c r="AD50" s="284"/>
      <c r="AE50" s="284"/>
      <c r="AF50" s="284"/>
      <c r="AG50" s="284"/>
      <c r="AH50" s="284"/>
      <c r="AI50" s="284"/>
      <c r="AJ50" s="284"/>
      <c r="AK50" s="284"/>
      <c r="AL50" s="284"/>
      <c r="AM50" s="285"/>
      <c r="CA50" s="209"/>
      <c r="CB50" s="283" t="s">
        <v>98</v>
      </c>
      <c r="CC50" s="284"/>
      <c r="CD50" s="284"/>
      <c r="CE50" s="284"/>
      <c r="CF50" s="284"/>
      <c r="CG50" s="284"/>
      <c r="CH50" s="284"/>
      <c r="CI50" s="284"/>
      <c r="CJ50" s="284"/>
      <c r="CK50" s="284"/>
      <c r="CL50" s="284"/>
      <c r="CM50" s="284"/>
      <c r="CN50" s="284"/>
      <c r="CO50" s="284"/>
      <c r="CP50" s="284"/>
      <c r="CQ50" s="285"/>
      <c r="CR50" s="283" t="s">
        <v>98</v>
      </c>
      <c r="CS50" s="284"/>
      <c r="CT50" s="284"/>
      <c r="CU50" s="284"/>
      <c r="CV50" s="284"/>
      <c r="CW50" s="284"/>
      <c r="CX50" s="284"/>
      <c r="CY50" s="284"/>
      <c r="CZ50" s="284"/>
      <c r="DA50" s="284"/>
      <c r="DB50" s="284"/>
      <c r="DC50" s="284"/>
      <c r="DD50" s="284"/>
      <c r="DE50" s="284"/>
      <c r="DF50" s="284"/>
      <c r="DG50" s="285"/>
    </row>
    <row r="51" spans="2:113" ht="15.75" customHeight="1" thickBot="1" x14ac:dyDescent="0.3">
      <c r="B51" s="268" t="s">
        <v>81</v>
      </c>
      <c r="C51" s="269"/>
      <c r="D51" s="269"/>
      <c r="E51" s="270"/>
      <c r="F51" s="118" t="str">
        <f>$E$5</f>
        <v>bar</v>
      </c>
      <c r="G51" s="192">
        <v>0</v>
      </c>
      <c r="H51" s="193">
        <f>G51+0.125</f>
        <v>0.125</v>
      </c>
      <c r="I51" s="193">
        <f t="shared" ref="I51:AM51" si="5">H51+0.125</f>
        <v>0.25</v>
      </c>
      <c r="J51" s="193">
        <f t="shared" si="5"/>
        <v>0.375</v>
      </c>
      <c r="K51" s="193">
        <f t="shared" si="5"/>
        <v>0.5</v>
      </c>
      <c r="L51" s="193">
        <f t="shared" si="5"/>
        <v>0.625</v>
      </c>
      <c r="M51" s="193">
        <f t="shared" si="5"/>
        <v>0.75</v>
      </c>
      <c r="N51" s="193">
        <f t="shared" si="5"/>
        <v>0.875</v>
      </c>
      <c r="O51" s="193">
        <f t="shared" si="5"/>
        <v>1</v>
      </c>
      <c r="P51" s="193">
        <f t="shared" si="5"/>
        <v>1.125</v>
      </c>
      <c r="Q51" s="193">
        <f t="shared" si="5"/>
        <v>1.25</v>
      </c>
      <c r="R51" s="193">
        <f t="shared" si="5"/>
        <v>1.375</v>
      </c>
      <c r="S51" s="193">
        <f t="shared" si="5"/>
        <v>1.5</v>
      </c>
      <c r="T51" s="193">
        <f t="shared" si="5"/>
        <v>1.625</v>
      </c>
      <c r="U51" s="193">
        <f t="shared" si="5"/>
        <v>1.75</v>
      </c>
      <c r="V51" s="194">
        <f t="shared" si="5"/>
        <v>1.875</v>
      </c>
      <c r="W51" s="210">
        <f t="shared" si="5"/>
        <v>2</v>
      </c>
      <c r="X51" s="193">
        <f t="shared" si="5"/>
        <v>2.125</v>
      </c>
      <c r="Y51" s="193">
        <f t="shared" si="5"/>
        <v>2.25</v>
      </c>
      <c r="Z51" s="193">
        <f t="shared" si="5"/>
        <v>2.375</v>
      </c>
      <c r="AA51" s="193">
        <f t="shared" si="5"/>
        <v>2.5</v>
      </c>
      <c r="AB51" s="193">
        <f t="shared" si="5"/>
        <v>2.625</v>
      </c>
      <c r="AC51" s="193">
        <f t="shared" si="5"/>
        <v>2.75</v>
      </c>
      <c r="AD51" s="193">
        <f t="shared" si="5"/>
        <v>2.875</v>
      </c>
      <c r="AE51" s="193">
        <f t="shared" si="5"/>
        <v>3</v>
      </c>
      <c r="AF51" s="193">
        <f t="shared" si="5"/>
        <v>3.125</v>
      </c>
      <c r="AG51" s="193">
        <f t="shared" si="5"/>
        <v>3.25</v>
      </c>
      <c r="AH51" s="193">
        <f t="shared" si="5"/>
        <v>3.375</v>
      </c>
      <c r="AI51" s="193">
        <f t="shared" si="5"/>
        <v>3.5</v>
      </c>
      <c r="AJ51" s="193">
        <f t="shared" si="5"/>
        <v>3.625</v>
      </c>
      <c r="AK51" s="193">
        <f t="shared" si="5"/>
        <v>3.75</v>
      </c>
      <c r="AL51" s="193">
        <f t="shared" si="5"/>
        <v>3.875</v>
      </c>
      <c r="AM51" s="194">
        <f t="shared" si="5"/>
        <v>4</v>
      </c>
      <c r="CA51" s="182" t="s">
        <v>17</v>
      </c>
      <c r="CB51" s="192">
        <v>0</v>
      </c>
      <c r="CC51" s="193">
        <f>CB51+0.125</f>
        <v>0.125</v>
      </c>
      <c r="CD51" s="193">
        <f t="shared" ref="CD51:DG51" si="6">CC51+0.125</f>
        <v>0.25</v>
      </c>
      <c r="CE51" s="193">
        <f t="shared" si="6"/>
        <v>0.375</v>
      </c>
      <c r="CF51" s="193">
        <f t="shared" si="6"/>
        <v>0.5</v>
      </c>
      <c r="CG51" s="193">
        <f t="shared" si="6"/>
        <v>0.625</v>
      </c>
      <c r="CH51" s="193">
        <f t="shared" si="6"/>
        <v>0.75</v>
      </c>
      <c r="CI51" s="193">
        <f t="shared" si="6"/>
        <v>0.875</v>
      </c>
      <c r="CJ51" s="193">
        <f t="shared" si="6"/>
        <v>1</v>
      </c>
      <c r="CK51" s="193">
        <f t="shared" si="6"/>
        <v>1.125</v>
      </c>
      <c r="CL51" s="193">
        <f t="shared" si="6"/>
        <v>1.25</v>
      </c>
      <c r="CM51" s="193">
        <f t="shared" si="6"/>
        <v>1.375</v>
      </c>
      <c r="CN51" s="193">
        <f t="shared" si="6"/>
        <v>1.5</v>
      </c>
      <c r="CO51" s="193">
        <f t="shared" si="6"/>
        <v>1.625</v>
      </c>
      <c r="CP51" s="193">
        <f t="shared" si="6"/>
        <v>1.75</v>
      </c>
      <c r="CQ51" s="194">
        <f t="shared" si="6"/>
        <v>1.875</v>
      </c>
      <c r="CR51" s="210">
        <f t="shared" si="6"/>
        <v>2</v>
      </c>
      <c r="CS51" s="193">
        <f t="shared" si="6"/>
        <v>2.125</v>
      </c>
      <c r="CT51" s="193">
        <f t="shared" si="6"/>
        <v>2.25</v>
      </c>
      <c r="CU51" s="193">
        <f t="shared" si="6"/>
        <v>2.375</v>
      </c>
      <c r="CV51" s="193">
        <f t="shared" si="6"/>
        <v>2.5</v>
      </c>
      <c r="CW51" s="193">
        <f t="shared" si="6"/>
        <v>2.625</v>
      </c>
      <c r="CX51" s="193">
        <f t="shared" si="6"/>
        <v>2.75</v>
      </c>
      <c r="CY51" s="193">
        <f t="shared" si="6"/>
        <v>2.875</v>
      </c>
      <c r="CZ51" s="193">
        <f t="shared" si="6"/>
        <v>3</v>
      </c>
      <c r="DA51" s="193">
        <f t="shared" si="6"/>
        <v>3.125</v>
      </c>
      <c r="DB51" s="193">
        <f t="shared" si="6"/>
        <v>3.25</v>
      </c>
      <c r="DC51" s="193">
        <f t="shared" si="6"/>
        <v>3.375</v>
      </c>
      <c r="DD51" s="193">
        <f t="shared" si="6"/>
        <v>3.5</v>
      </c>
      <c r="DE51" s="193">
        <f t="shared" si="6"/>
        <v>3.625</v>
      </c>
      <c r="DF51" s="193">
        <f t="shared" si="6"/>
        <v>3.75</v>
      </c>
      <c r="DG51" s="194">
        <f t="shared" si="6"/>
        <v>3.875</v>
      </c>
    </row>
    <row r="52" spans="2:113" ht="15.75" thickBot="1" x14ac:dyDescent="0.3">
      <c r="B52" s="271"/>
      <c r="C52" s="272"/>
      <c r="D52" s="272"/>
      <c r="E52" s="273"/>
      <c r="F52" s="120">
        <f t="shared" ref="F52:F59" si="7">F15</f>
        <v>2.5</v>
      </c>
      <c r="G52" s="184">
        <f t="shared" ref="G52:O59" si="8">IF(CB52&gt;H52,MAX(CB52,0),H52)</f>
        <v>4.5137353842635966E-2</v>
      </c>
      <c r="H52" s="185">
        <f t="shared" si="8"/>
        <v>1.8161774806076295E-2</v>
      </c>
      <c r="I52" s="185">
        <f t="shared" si="8"/>
        <v>3.0581320440264195E-3</v>
      </c>
      <c r="J52" s="185">
        <f t="shared" si="8"/>
        <v>2.4376657943397245E-3</v>
      </c>
      <c r="K52" s="185">
        <f t="shared" si="8"/>
        <v>2.4376657943397245E-3</v>
      </c>
      <c r="L52" s="185">
        <f t="shared" si="8"/>
        <v>2.4376657943397245E-3</v>
      </c>
      <c r="M52" s="185">
        <f t="shared" si="8"/>
        <v>2.4376657943397245E-3</v>
      </c>
      <c r="N52" s="185">
        <f t="shared" si="8"/>
        <v>2.4376657943397245E-3</v>
      </c>
      <c r="O52" s="185">
        <f t="shared" si="8"/>
        <v>0</v>
      </c>
      <c r="P52" s="185">
        <v>0</v>
      </c>
      <c r="Q52" s="185">
        <v>0</v>
      </c>
      <c r="R52" s="185">
        <v>0</v>
      </c>
      <c r="S52" s="185">
        <v>0</v>
      </c>
      <c r="T52" s="185">
        <v>0</v>
      </c>
      <c r="U52" s="185">
        <v>0</v>
      </c>
      <c r="V52" s="186">
        <v>0</v>
      </c>
      <c r="W52" s="184">
        <v>0</v>
      </c>
      <c r="X52" s="185">
        <v>0</v>
      </c>
      <c r="Y52" s="185">
        <v>0</v>
      </c>
      <c r="Z52" s="185">
        <v>0</v>
      </c>
      <c r="AA52" s="185">
        <v>0</v>
      </c>
      <c r="AB52" s="185">
        <v>0</v>
      </c>
      <c r="AC52" s="185">
        <v>0</v>
      </c>
      <c r="AD52" s="185">
        <v>0</v>
      </c>
      <c r="AE52" s="185">
        <v>0</v>
      </c>
      <c r="AF52" s="185">
        <v>0</v>
      </c>
      <c r="AG52" s="185">
        <v>0</v>
      </c>
      <c r="AH52" s="185">
        <v>0</v>
      </c>
      <c r="AI52" s="185">
        <v>0</v>
      </c>
      <c r="AJ52" s="185">
        <v>0</v>
      </c>
      <c r="AK52" s="185">
        <v>0</v>
      </c>
      <c r="AL52" s="185">
        <v>0</v>
      </c>
      <c r="AM52" s="186">
        <v>0</v>
      </c>
      <c r="AN52" s="277" t="s">
        <v>13</v>
      </c>
      <c r="CA52" s="211">
        <f>F52</f>
        <v>2.5</v>
      </c>
      <c r="CB52" s="184">
        <f>('Summary Data'!$V119*POWER(CB$51,3))+('Summary Data'!$W119*POWER(CB$51,2))+('Summary Data'!$X119*CB$51)+'Summary Data'!$Y119</f>
        <v>4.5137353842635966E-2</v>
      </c>
      <c r="CC52" s="185">
        <f>('Summary Data'!$V119*POWER(CC$51,3))+('Summary Data'!$W119*POWER(CC$51,2))+('Summary Data'!$X119*CC$51)+'Summary Data'!$Y119</f>
        <v>1.8161774806076295E-2</v>
      </c>
      <c r="CD52" s="185">
        <f>('Summary Data'!$V119*POWER(CD$51,3))+('Summary Data'!$W119*POWER(CD$51,2))+('Summary Data'!$X119*CD$51)+'Summary Data'!$Y119</f>
        <v>3.0581320440264195E-3</v>
      </c>
      <c r="CE52" s="185">
        <f>('Summary Data'!$V119*POWER(CE$51,3))+('Summary Data'!$W119*POWER(CE$51,2))+('Summary Data'!$X119*CE$51)+'Summary Data'!$Y119</f>
        <v>-3.1216114880017812E-3</v>
      </c>
      <c r="CF52" s="185">
        <f>('Summary Data'!$V119*POWER(CF$51,3))+('Summary Data'!$W119*POWER(CF$51,2))+('Summary Data'!$X119*CF$51)+'Summary Data'!$Y119</f>
        <v>-3.3254928344964296E-3</v>
      </c>
      <c r="CG52" s="185">
        <f>('Summary Data'!$V119*POWER(CG$51,3))+('Summary Data'!$W119*POWER(CG$51,2))+('Summary Data'!$X119*CG$51)+'Summary Data'!$Y119</f>
        <v>-5.0154903994564792E-4</v>
      </c>
      <c r="CH52" s="185">
        <f>('Summary Data'!$V119*POWER(CH$51,3))+('Summary Data'!$W119*POWER(CH$51,2))+('Summary Data'!$X119*CH$51)+'Summary Data'!$Y119</f>
        <v>2.4021828511624627E-3</v>
      </c>
      <c r="CI52" s="185">
        <f>('Summary Data'!$V119*POWER(CI$51,3))+('Summary Data'!$W119*POWER(CI$51,2))+('Summary Data'!$X119*CI$51)+'Summary Data'!$Y119</f>
        <v>2.4376657943397245E-3</v>
      </c>
      <c r="CJ52" s="185">
        <f>('Summary Data'!$V119*POWER(CJ$51,3))+('Summary Data'!$W119*POWER(CJ$51,2))+('Summary Data'!$X119*CJ$51)+'Summary Data'!$Y119</f>
        <v>-3.343137254901915E-3</v>
      </c>
      <c r="CK52" s="185">
        <f>('Summary Data'!$V119*POWER(CK$51,3))+('Summary Data'!$W119*POWER(CK$51,2))+('Summary Data'!$X119*CK$51)+'Summary Data'!$Y119</f>
        <v>-1.7888263341050634E-2</v>
      </c>
      <c r="CL52" s="185">
        <f>('Summary Data'!$V119*POWER(CL$51,3))+('Summary Data'!$W119*POWER(CL$51,2))+('Summary Data'!$X119*CL$51)+'Summary Data'!$Y119</f>
        <v>-4.4145749508594498E-2</v>
      </c>
      <c r="CM52" s="185">
        <f>('Summary Data'!$V119*POWER(CM$51,3))+('Summary Data'!$W119*POWER(CM$51,2))+('Summary Data'!$X119*CM$51)+'Summary Data'!$Y119</f>
        <v>-8.5063632802021713E-2</v>
      </c>
      <c r="CN52" s="185">
        <f>('Summary Data'!$V119*POWER(CN$51,3))+('Summary Data'!$W119*POWER(CN$51,2))+('Summary Data'!$X119*CN$51)+'Summary Data'!$Y119</f>
        <v>-0.14358995026582022</v>
      </c>
      <c r="CO52" s="185">
        <f>('Summary Data'!$V119*POWER(CO$51,3))+('Summary Data'!$W119*POWER(CO$51,2))+('Summary Data'!$X119*CO$51)+'Summary Data'!$Y119</f>
        <v>-0.22267273894447837</v>
      </c>
      <c r="CP52" s="185">
        <f>('Summary Data'!$V119*POWER(CP$51,3))+('Summary Data'!$W119*POWER(CP$51,2))+('Summary Data'!$X119*CP$51)+'Summary Data'!$Y119</f>
        <v>-0.32526003588248414</v>
      </c>
      <c r="CQ52" s="186">
        <f>('Summary Data'!$V119*POWER(CQ$51,3))+('Summary Data'!$W119*POWER(CQ$51,2))+('Summary Data'!$X119*CQ$51)+'Summary Data'!$Y119</f>
        <v>-0.45429987812432571</v>
      </c>
      <c r="CR52" s="186">
        <f>('Summary Data'!$V119*POWER(CR$51,3))+('Summary Data'!$W119*POWER(CR$51,2))+('Summary Data'!$X119*CR$51)+'Summary Data'!$Y119</f>
        <v>-0.61274030271449109</v>
      </c>
      <c r="CS52" s="186">
        <f>('Summary Data'!$V119*POWER(CS$51,3))+('Summary Data'!$W119*POWER(CS$51,2))+('Summary Data'!$X119*CS$51)+'Summary Data'!$Y119</f>
        <v>-0.80352934669746845</v>
      </c>
      <c r="CT52" s="186">
        <f>('Summary Data'!$V119*POWER(CT$51,3))+('Summary Data'!$W119*POWER(CT$51,2))+('Summary Data'!$X119*CT$51)+'Summary Data'!$Y119</f>
        <v>-1.0296150471177461</v>
      </c>
      <c r="CU52" s="186">
        <f>('Summary Data'!$V119*POWER(CU$51,3))+('Summary Data'!$W119*POWER(CU$51,2))+('Summary Data'!$X119*CU$51)+'Summary Data'!$Y119</f>
        <v>-1.2939454410198119</v>
      </c>
      <c r="CV52" s="186">
        <f>('Summary Data'!$V119*POWER(CV$51,3))+('Summary Data'!$W119*POWER(CV$51,2))+('Summary Data'!$X119*CV$51)+'Summary Data'!$Y119</f>
        <v>-1.5994685654481542</v>
      </c>
      <c r="CW52" s="186">
        <f>('Summary Data'!$V119*POWER(CW$51,3))+('Summary Data'!$W119*POWER(CW$51,2))+('Summary Data'!$X119*CW$51)+'Summary Data'!$Y119</f>
        <v>-1.949132457447261</v>
      </c>
      <c r="CX52" s="186">
        <f>('Summary Data'!$V119*POWER(CX$51,3))+('Summary Data'!$W119*POWER(CX$51,2))+('Summary Data'!$X119*CX$51)+'Summary Data'!$Y119</f>
        <v>-2.3458851540616208</v>
      </c>
      <c r="CY52" s="186">
        <f>('Summary Data'!$V119*POWER(CY$51,3))+('Summary Data'!$W119*POWER(CY$51,2))+('Summary Data'!$X119*CY$51)+'Summary Data'!$Y119</f>
        <v>-2.7926746923357202</v>
      </c>
      <c r="CZ52" s="186">
        <f>('Summary Data'!$V119*POWER(CZ$51,3))+('Summary Data'!$W119*POWER(CZ$51,2))+('Summary Data'!$X119*CZ$51)+'Summary Data'!$Y119</f>
        <v>-3.2924491093140493</v>
      </c>
      <c r="DA52" s="186">
        <f>('Summary Data'!$V119*POWER(DA$51,3))+('Summary Data'!$W119*POWER(DA$51,2))+('Summary Data'!$X119*DA$51)+'Summary Data'!$Y119</f>
        <v>-3.8481564420410952</v>
      </c>
      <c r="DB52" s="186">
        <f>('Summary Data'!$V119*POWER(DB$51,3))+('Summary Data'!$W119*POWER(DB$51,2))+('Summary Data'!$X119*DB$51)+'Summary Data'!$Y119</f>
        <v>-4.462744727561347</v>
      </c>
      <c r="DC52" s="186">
        <f>('Summary Data'!$V119*POWER(DC$51,3))+('Summary Data'!$W119*POWER(DC$51,2))+('Summary Data'!$X119*DC$51)+'Summary Data'!$Y119</f>
        <v>-5.1391620029192904</v>
      </c>
      <c r="DD52" s="186">
        <f>('Summary Data'!$V119*POWER(DD$51,3))+('Summary Data'!$W119*POWER(DD$51,2))+('Summary Data'!$X119*DD$51)+'Summary Data'!$Y119</f>
        <v>-5.8803563051594168</v>
      </c>
      <c r="DE52" s="186">
        <f>('Summary Data'!$V119*POWER(DE$51,3))+('Summary Data'!$W119*POWER(DE$51,2))+('Summary Data'!$X119*DE$51)+'Summary Data'!$Y119</f>
        <v>-6.6892756713262109</v>
      </c>
      <c r="DF52" s="186">
        <f>('Summary Data'!$V119*POWER(DF$51,3))+('Summary Data'!$W119*POWER(DF$51,2))+('Summary Data'!$X119*DF$51)+'Summary Data'!$Y119</f>
        <v>-7.5688681384641647</v>
      </c>
      <c r="DG52" s="186">
        <f>('Summary Data'!$V119*POWER(DG$51,3))+('Summary Data'!$W119*POWER(DG$51,2))+('Summary Data'!$X119*DG$51)+'Summary Data'!$Y119</f>
        <v>-8.5220817436177629</v>
      </c>
      <c r="DH52" s="277" t="s">
        <v>13</v>
      </c>
    </row>
    <row r="53" spans="2:113" ht="15.75" thickBot="1" x14ac:dyDescent="0.3">
      <c r="B53" s="271"/>
      <c r="C53" s="272"/>
      <c r="D53" s="272"/>
      <c r="E53" s="273"/>
      <c r="F53" s="122">
        <f t="shared" si="7"/>
        <v>3</v>
      </c>
      <c r="G53" s="163">
        <f t="shared" si="8"/>
        <v>6.9547988572718433E-2</v>
      </c>
      <c r="H53" s="164">
        <f t="shared" si="8"/>
        <v>3.006601217410039E-2</v>
      </c>
      <c r="I53" s="164">
        <f t="shared" si="8"/>
        <v>7.2735183450669399E-3</v>
      </c>
      <c r="J53" s="164">
        <f t="shared" si="8"/>
        <v>3.0722155712101795E-3</v>
      </c>
      <c r="K53" s="164">
        <f t="shared" si="8"/>
        <v>3.0722155712101795E-3</v>
      </c>
      <c r="L53" s="164">
        <f t="shared" si="8"/>
        <v>3.0722155712101795E-3</v>
      </c>
      <c r="M53" s="164">
        <f t="shared" si="8"/>
        <v>3.0722155712101795E-3</v>
      </c>
      <c r="N53" s="164">
        <f t="shared" si="8"/>
        <v>3.0722155712101795E-3</v>
      </c>
      <c r="O53" s="164">
        <f t="shared" si="8"/>
        <v>0</v>
      </c>
      <c r="P53" s="164">
        <v>0</v>
      </c>
      <c r="Q53" s="164">
        <v>0</v>
      </c>
      <c r="R53" s="164">
        <v>0</v>
      </c>
      <c r="S53" s="164">
        <v>0</v>
      </c>
      <c r="T53" s="164">
        <v>0</v>
      </c>
      <c r="U53" s="164">
        <v>0</v>
      </c>
      <c r="V53" s="165">
        <v>0</v>
      </c>
      <c r="W53" s="163">
        <v>0</v>
      </c>
      <c r="X53" s="164">
        <v>0</v>
      </c>
      <c r="Y53" s="164">
        <v>0</v>
      </c>
      <c r="Z53" s="164">
        <v>0</v>
      </c>
      <c r="AA53" s="164">
        <v>0</v>
      </c>
      <c r="AB53" s="164">
        <v>0</v>
      </c>
      <c r="AC53" s="164">
        <v>0</v>
      </c>
      <c r="AD53" s="164">
        <v>0</v>
      </c>
      <c r="AE53" s="164">
        <v>0</v>
      </c>
      <c r="AF53" s="164">
        <v>0</v>
      </c>
      <c r="AG53" s="164">
        <v>0</v>
      </c>
      <c r="AH53" s="164">
        <v>0</v>
      </c>
      <c r="AI53" s="164">
        <v>0</v>
      </c>
      <c r="AJ53" s="164">
        <v>0</v>
      </c>
      <c r="AK53" s="164">
        <v>0</v>
      </c>
      <c r="AL53" s="164">
        <v>0</v>
      </c>
      <c r="AM53" s="165">
        <v>0</v>
      </c>
      <c r="AN53" s="278"/>
      <c r="AO53" s="124" t="s">
        <v>84</v>
      </c>
      <c r="AP53" s="114"/>
      <c r="AQ53" s="114"/>
      <c r="AR53" s="114"/>
      <c r="AS53" s="114"/>
      <c r="AU53" s="114"/>
      <c r="AV53" s="114"/>
      <c r="AW53" s="114"/>
      <c r="AX53" s="114"/>
      <c r="AZ53" s="114"/>
      <c r="BA53" s="114"/>
      <c r="BB53" s="114"/>
      <c r="BC53" s="114"/>
      <c r="BE53" s="114"/>
      <c r="BF53" s="114"/>
      <c r="BG53" s="114"/>
      <c r="BH53" s="114"/>
      <c r="BJ53" s="114"/>
      <c r="BK53" s="114"/>
      <c r="BL53" s="114"/>
      <c r="BM53" s="114"/>
      <c r="BO53" s="114"/>
      <c r="BP53" s="114"/>
      <c r="BQ53" s="114"/>
      <c r="BR53" s="114"/>
      <c r="BT53" s="114"/>
      <c r="BU53" s="114"/>
      <c r="BV53" s="114"/>
      <c r="BW53" s="114"/>
      <c r="BY53" s="114"/>
      <c r="BZ53" s="114"/>
      <c r="CA53" s="212">
        <f t="shared" ref="CA53:CA59" si="9">F53</f>
        <v>3</v>
      </c>
      <c r="CB53" s="163">
        <f>('Summary Data'!$V118*POWER(CB$51,3))+('Summary Data'!$W118*POWER(CB$51,2))+('Summary Data'!$X118*CB$51)+'Summary Data'!$Y118</f>
        <v>6.9547988572718433E-2</v>
      </c>
      <c r="CC53" s="164">
        <f>('Summary Data'!$V118*POWER(CC$51,3))+('Summary Data'!$W118*POWER(CC$51,2))+('Summary Data'!$X118*CC$51)+'Summary Data'!$Y118</f>
        <v>3.006601217410039E-2</v>
      </c>
      <c r="CD53" s="164">
        <f>('Summary Data'!$V118*POWER(CD$51,3))+('Summary Data'!$W118*POWER(CD$51,2))+('Summary Data'!$X118*CD$51)+'Summary Data'!$Y118</f>
        <v>7.2735183450669399E-3</v>
      </c>
      <c r="CE53" s="164">
        <f>('Summary Data'!$V118*POWER(CE$51,3))+('Summary Data'!$W118*POWER(CE$51,2))+('Summary Data'!$X118*CE$51)+'Summary Data'!$Y118</f>
        <v>-2.8460949764521348E-3</v>
      </c>
      <c r="CF53" s="164">
        <f>('Summary Data'!$V118*POWER(CF$51,3))+('Summary Data'!$W118*POWER(CF$51,2))+('Summary Data'!$X118*CF$51)+'Summary Data'!$Y118</f>
        <v>-4.309429852527108E-3</v>
      </c>
      <c r="CG53" s="164">
        <f>('Summary Data'!$V118*POWER(CG$51,3))+('Summary Data'!$W118*POWER(CG$51,2))+('Summary Data'!$X118*CG$51)+'Summary Data'!$Y118</f>
        <v>-1.1330883452282114E-3</v>
      </c>
      <c r="CH53" s="164">
        <f>('Summary Data'!$V118*POWER(CH$51,3))+('Summary Data'!$W118*POWER(CH$51,2))+('Summary Data'!$X118*CH$51)+'Summary Data'!$Y118</f>
        <v>2.6663274833743367E-3</v>
      </c>
      <c r="CI53" s="164">
        <f>('Summary Data'!$V118*POWER(CI$51,3))+('Summary Data'!$W118*POWER(CI$51,2))+('Summary Data'!$X118*CI$51)+'Summary Data'!$Y118</f>
        <v>3.0722155712101795E-3</v>
      </c>
      <c r="CJ53" s="164">
        <f>('Summary Data'!$V118*POWER(CJ$51,3))+('Summary Data'!$W118*POWER(CJ$51,2))+('Summary Data'!$X118*CJ$51)+'Summary Data'!$Y118</f>
        <v>-3.9320261437907345E-3</v>
      </c>
      <c r="CK53" s="164">
        <f>('Summary Data'!$V118*POWER(CK$51,3))+('Summary Data'!$W118*POWER(CK$51,2))+('Summary Data'!$X118*CK$51)+'Summary Data'!$Y118</f>
        <v>-2.2362999723698762E-2</v>
      </c>
      <c r="CL53" s="164">
        <f>('Summary Data'!$V118*POWER(CL$51,3))+('Summary Data'!$W118*POWER(CL$51,2))+('Summary Data'!$X118*CL$51)+'Summary Data'!$Y118</f>
        <v>-5.6237307230584177E-2</v>
      </c>
      <c r="CM53" s="164">
        <f>('Summary Data'!$V118*POWER(CM$51,3))+('Summary Data'!$W118*POWER(CM$51,2))+('Summary Data'!$X118*CM$51)+'Summary Data'!$Y118</f>
        <v>-0.10957155072651731</v>
      </c>
      <c r="CN53" s="164">
        <f>('Summary Data'!$V118*POWER(CN$51,3))+('Summary Data'!$W118*POWER(CN$51,2))+('Summary Data'!$X118*CN$51)+'Summary Data'!$Y118</f>
        <v>-0.18638233227356787</v>
      </c>
      <c r="CO53" s="164">
        <f>('Summary Data'!$V118*POWER(CO$51,3))+('Summary Data'!$W118*POWER(CO$51,2))+('Summary Data'!$X118*CO$51)+'Summary Data'!$Y118</f>
        <v>-0.29068625393380693</v>
      </c>
      <c r="CP53" s="164">
        <f>('Summary Data'!$V118*POWER(CP$51,3))+('Summary Data'!$W118*POWER(CP$51,2))+('Summary Data'!$X118*CP$51)+'Summary Data'!$Y118</f>
        <v>-0.42649991776930424</v>
      </c>
      <c r="CQ53" s="165">
        <f>('Summary Data'!$V118*POWER(CQ$51,3))+('Summary Data'!$W118*POWER(CQ$51,2))+('Summary Data'!$X118*CQ$51)+'Summary Data'!$Y118</f>
        <v>-0.59783992584212986</v>
      </c>
      <c r="CR53" s="165">
        <f>('Summary Data'!$V118*POWER(CR$51,3))+('Summary Data'!$W118*POWER(CR$51,2))+('Summary Data'!$X118*CR$51)+'Summary Data'!$Y118</f>
        <v>-0.80872288021435468</v>
      </c>
      <c r="CS53" s="165">
        <f>('Summary Data'!$V118*POWER(CS$51,3))+('Summary Data'!$W118*POWER(CS$51,2))+('Summary Data'!$X118*CS$51)+'Summary Data'!$Y118</f>
        <v>-1.0631653829480483</v>
      </c>
      <c r="CT53" s="165">
        <f>('Summary Data'!$V118*POWER(CT$51,3))+('Summary Data'!$W118*POWER(CT$51,2))+('Summary Data'!$X118*CT$51)+'Summary Data'!$Y118</f>
        <v>-1.3651840361052812</v>
      </c>
      <c r="CU53" s="165">
        <f>('Summary Data'!$V118*POWER(CU$51,3))+('Summary Data'!$W118*POWER(CU$51,2))+('Summary Data'!$X118*CU$51)+'Summary Data'!$Y118</f>
        <v>-1.7187954417481239</v>
      </c>
      <c r="CV53" s="165">
        <f>('Summary Data'!$V118*POWER(CV$51,3))+('Summary Data'!$W118*POWER(CV$51,2))+('Summary Data'!$X118*CV$51)+'Summary Data'!$Y118</f>
        <v>-2.1280162019386459</v>
      </c>
      <c r="CW53" s="165">
        <f>('Summary Data'!$V118*POWER(CW$51,3))+('Summary Data'!$W118*POWER(CW$51,2))+('Summary Data'!$X118*CW$51)+'Summary Data'!$Y118</f>
        <v>-2.5968629187389185</v>
      </c>
      <c r="CX53" s="165">
        <f>('Summary Data'!$V118*POWER(CX$51,3))+('Summary Data'!$W118*POWER(CX$51,2))+('Summary Data'!$X118*CX$51)+'Summary Data'!$Y118</f>
        <v>-3.1293521942110112</v>
      </c>
      <c r="CY53" s="165">
        <f>('Summary Data'!$V118*POWER(CY$51,3))+('Summary Data'!$W118*POWER(CY$51,2))+('Summary Data'!$X118*CY$51)+'Summary Data'!$Y118</f>
        <v>-3.7295006304169953</v>
      </c>
      <c r="CZ53" s="165">
        <f>('Summary Data'!$V118*POWER(CZ$51,3))+('Summary Data'!$W118*POWER(CZ$51,2))+('Summary Data'!$X118*CZ$51)+'Summary Data'!$Y118</f>
        <v>-4.4013248294189369</v>
      </c>
      <c r="DA53" s="165">
        <f>('Summary Data'!$V118*POWER(DA$51,3))+('Summary Data'!$W118*POWER(DA$51,2))+('Summary Data'!$X118*DA$51)+'Summary Data'!$Y118</f>
        <v>-5.1488413932789125</v>
      </c>
      <c r="DB53" s="165">
        <f>('Summary Data'!$V118*POWER(DB$51,3))+('Summary Data'!$W118*POWER(DB$51,2))+('Summary Data'!$X118*DB$51)+'Summary Data'!$Y118</f>
        <v>-5.9760669240589888</v>
      </c>
      <c r="DC53" s="165">
        <f>('Summary Data'!$V118*POWER(DC$51,3))+('Summary Data'!$W118*POWER(DC$51,2))+('Summary Data'!$X118*DC$51)+'Summary Data'!$Y118</f>
        <v>-6.8870180238212368</v>
      </c>
      <c r="DD53" s="165">
        <f>('Summary Data'!$V118*POWER(DD$51,3))+('Summary Data'!$W118*POWER(DD$51,2))+('Summary Data'!$X118*DD$51)+'Summary Data'!$Y118</f>
        <v>-7.8857112946277255</v>
      </c>
      <c r="DE53" s="165">
        <f>('Summary Data'!$V118*POWER(DE$51,3))+('Summary Data'!$W118*POWER(DE$51,2))+('Summary Data'!$X118*DE$51)+'Summary Data'!$Y118</f>
        <v>-8.9761633385405286</v>
      </c>
      <c r="DF53" s="165">
        <f>('Summary Data'!$V118*POWER(DF$51,3))+('Summary Data'!$W118*POWER(DF$51,2))+('Summary Data'!$X118*DF$51)+'Summary Data'!$Y118</f>
        <v>-10.16239075762171</v>
      </c>
      <c r="DG53" s="165">
        <f>('Summary Data'!$V118*POWER(DG$51,3))+('Summary Data'!$W118*POWER(DG$51,2))+('Summary Data'!$X118*DG$51)+'Summary Data'!$Y118</f>
        <v>-11.448410153933347</v>
      </c>
      <c r="DH53" s="278"/>
      <c r="DI53" s="114" t="s">
        <v>99</v>
      </c>
    </row>
    <row r="54" spans="2:113" x14ac:dyDescent="0.25">
      <c r="B54" s="271"/>
      <c r="C54" s="272"/>
      <c r="D54" s="272"/>
      <c r="E54" s="273"/>
      <c r="F54" s="125">
        <f t="shared" si="7"/>
        <v>3.5</v>
      </c>
      <c r="G54" s="168">
        <f t="shared" si="8"/>
        <v>7.5457510110271186E-2</v>
      </c>
      <c r="H54" s="169">
        <f t="shared" si="8"/>
        <v>3.3006369855634529E-2</v>
      </c>
      <c r="I54" s="169">
        <f t="shared" si="8"/>
        <v>8.3699333213138327E-3</v>
      </c>
      <c r="J54" s="169">
        <f t="shared" si="8"/>
        <v>3.210005339132016E-3</v>
      </c>
      <c r="K54" s="169">
        <f t="shared" si="8"/>
        <v>3.210005339132016E-3</v>
      </c>
      <c r="L54" s="169">
        <f t="shared" si="8"/>
        <v>3.210005339132016E-3</v>
      </c>
      <c r="M54" s="169">
        <f t="shared" si="8"/>
        <v>3.210005339132016E-3</v>
      </c>
      <c r="N54" s="169">
        <f t="shared" si="8"/>
        <v>3.210005339132016E-3</v>
      </c>
      <c r="O54" s="169">
        <f t="shared" si="8"/>
        <v>0</v>
      </c>
      <c r="P54" s="169">
        <v>0</v>
      </c>
      <c r="Q54" s="169">
        <v>0</v>
      </c>
      <c r="R54" s="169">
        <v>0</v>
      </c>
      <c r="S54" s="169">
        <v>0</v>
      </c>
      <c r="T54" s="169">
        <v>0</v>
      </c>
      <c r="U54" s="169">
        <v>0</v>
      </c>
      <c r="V54" s="170">
        <v>0</v>
      </c>
      <c r="W54" s="168">
        <v>0</v>
      </c>
      <c r="X54" s="169">
        <v>0</v>
      </c>
      <c r="Y54" s="169">
        <v>0</v>
      </c>
      <c r="Z54" s="169">
        <v>0</v>
      </c>
      <c r="AA54" s="169">
        <v>0</v>
      </c>
      <c r="AB54" s="169">
        <v>0</v>
      </c>
      <c r="AC54" s="169">
        <v>0</v>
      </c>
      <c r="AD54" s="169">
        <v>0</v>
      </c>
      <c r="AE54" s="169">
        <v>0</v>
      </c>
      <c r="AF54" s="169">
        <v>0</v>
      </c>
      <c r="AG54" s="169">
        <v>0</v>
      </c>
      <c r="AH54" s="169">
        <v>0</v>
      </c>
      <c r="AI54" s="169">
        <v>0</v>
      </c>
      <c r="AJ54" s="169">
        <v>0</v>
      </c>
      <c r="AK54" s="169">
        <v>0</v>
      </c>
      <c r="AL54" s="169">
        <v>0</v>
      </c>
      <c r="AM54" s="170">
        <v>0</v>
      </c>
      <c r="AN54" s="278"/>
      <c r="CA54" s="213">
        <f t="shared" si="9"/>
        <v>3.5</v>
      </c>
      <c r="CB54" s="168">
        <f>('Summary Data'!$V117*POWER(CB$51,3))+('Summary Data'!$W117*POWER(CB$51,2))+('Summary Data'!$X117*CB$51)+'Summary Data'!$Y117</f>
        <v>7.5457510110271186E-2</v>
      </c>
      <c r="CC54" s="169">
        <f>('Summary Data'!$V117*POWER(CC$51,3))+('Summary Data'!$W117*POWER(CC$51,2))+('Summary Data'!$X117*CC$51)+'Summary Data'!$Y117</f>
        <v>3.3006369855634529E-2</v>
      </c>
      <c r="CD54" s="169">
        <f>('Summary Data'!$V117*POWER(CD$51,3))+('Summary Data'!$W117*POWER(CD$51,2))+('Summary Data'!$X117*CD$51)+'Summary Data'!$Y117</f>
        <v>8.3699333213138327E-3</v>
      </c>
      <c r="CE54" s="169">
        <f>('Summary Data'!$V117*POWER(CE$51,3))+('Summary Data'!$W117*POWER(CE$51,2))+('Summary Data'!$X117*CE$51)+'Summary Data'!$Y117</f>
        <v>-2.7146080959856989E-3</v>
      </c>
      <c r="CF54" s="169">
        <f>('Summary Data'!$V117*POWER(CF$51,3))+('Summary Data'!$W117*POWER(CF$51,2))+('Summary Data'!$X117*CF$51)+'Summary Data'!$Y117</f>
        <v>-4.5100629995588337E-3</v>
      </c>
      <c r="CG54" s="169">
        <f>('Summary Data'!$V117*POWER(CG$51,3))+('Summary Data'!$W117*POWER(CG$51,2))+('Summary Data'!$X117*CG$51)+'Summary Data'!$Y117</f>
        <v>-1.2792399927004094E-3</v>
      </c>
      <c r="CH54" s="169">
        <f>('Summary Data'!$V117*POWER(CH$51,3))+('Summary Data'!$W117*POWER(CH$51,2))+('Summary Data'!$X117*CH$51)+'Summary Data'!$Y117</f>
        <v>2.7150523212947641E-3</v>
      </c>
      <c r="CI54" s="169">
        <f>('Summary Data'!$V117*POWER(CI$51,3))+('Summary Data'!$W117*POWER(CI$51,2))+('Summary Data'!$X117*CI$51)+'Summary Data'!$Y117</f>
        <v>3.210005339132016E-3</v>
      </c>
      <c r="CJ54" s="169">
        <f>('Summary Data'!$V117*POWER(CJ$51,3))+('Summary Data'!$W117*POWER(CJ$51,2))+('Summary Data'!$X117*CJ$51)+'Summary Data'!$Y117</f>
        <v>-4.0571895424835747E-3</v>
      </c>
      <c r="CK54" s="169">
        <f>('Summary Data'!$V117*POWER(CK$51,3))+('Summary Data'!$W117*POWER(CK$51,2))+('Summary Data'!$X117*CK$51)+'Summary Data'!$Y117</f>
        <v>-2.3349340926846651E-2</v>
      </c>
      <c r="CL54" s="169">
        <f>('Summary Data'!$V117*POWER(CL$51,3))+('Summary Data'!$W117*POWER(CL$51,2))+('Summary Data'!$X117*CL$51)+'Summary Data'!$Y117</f>
        <v>-5.8929257417252356E-2</v>
      </c>
      <c r="CM54" s="169">
        <f>('Summary Data'!$V117*POWER(CM$51,3))+('Summary Data'!$W117*POWER(CM$51,2))+('Summary Data'!$X117*CM$51)+'Summary Data'!$Y117</f>
        <v>-0.11505974761699495</v>
      </c>
      <c r="CN54" s="169">
        <f>('Summary Data'!$V117*POWER(CN$51,3))+('Summary Data'!$W117*POWER(CN$51,2))+('Summary Data'!$X117*CN$51)+'Summary Data'!$Y117</f>
        <v>-0.19600362012936984</v>
      </c>
      <c r="CO54" s="169">
        <f>('Summary Data'!$V117*POWER(CO$51,3))+('Summary Data'!$W117*POWER(CO$51,2))+('Summary Data'!$X117*CO$51)+'Summary Data'!$Y117</f>
        <v>-0.30602368355767134</v>
      </c>
      <c r="CP54" s="169">
        <f>('Summary Data'!$V117*POWER(CP$51,3))+('Summary Data'!$W117*POWER(CP$51,2))+('Summary Data'!$X117*CP$51)+'Summary Data'!$Y117</f>
        <v>-0.44938274650519433</v>
      </c>
      <c r="CQ54" s="170">
        <f>('Summary Data'!$V117*POWER(CQ$51,3))+('Summary Data'!$W117*POWER(CQ$51,2))+('Summary Data'!$X117*CQ$51)+'Summary Data'!$Y117</f>
        <v>-0.63034361757523372</v>
      </c>
      <c r="CR54" s="170">
        <f>('Summary Data'!$V117*POWER(CR$51,3))+('Summary Data'!$W117*POWER(CR$51,2))+('Summary Data'!$X117*CR$51)+'Summary Data'!$Y117</f>
        <v>-0.85316910537108415</v>
      </c>
      <c r="CS54" s="170">
        <f>('Summary Data'!$V117*POWER(CS$51,3))+('Summary Data'!$W117*POWER(CS$51,2))+('Summary Data'!$X117*CS$51)+'Summary Data'!$Y117</f>
        <v>-1.1221220184960405</v>
      </c>
      <c r="CT54" s="170">
        <f>('Summary Data'!$V117*POWER(CT$51,3))+('Summary Data'!$W117*POWER(CT$51,2))+('Summary Data'!$X117*CT$51)+'Summary Data'!$Y117</f>
        <v>-1.4414651655533972</v>
      </c>
      <c r="CU54" s="170">
        <f>('Summary Data'!$V117*POWER(CU$51,3))+('Summary Data'!$W117*POWER(CU$51,2))+('Summary Data'!$X117*CU$51)+'Summary Data'!$Y117</f>
        <v>-1.8154613551464502</v>
      </c>
      <c r="CV54" s="170">
        <f>('Summary Data'!$V117*POWER(CV$51,3))+('Summary Data'!$W117*POWER(CV$51,2))+('Summary Data'!$X117*CV$51)+'Summary Data'!$Y117</f>
        <v>-2.2483733958784939</v>
      </c>
      <c r="CW54" s="170">
        <f>('Summary Data'!$V117*POWER(CW$51,3))+('Summary Data'!$W117*POWER(CW$51,2))+('Summary Data'!$X117*CW$51)+'Summary Data'!$Y117</f>
        <v>-2.744464096352822</v>
      </c>
      <c r="CX54" s="170">
        <f>('Summary Data'!$V117*POWER(CX$51,3))+('Summary Data'!$W117*POWER(CX$51,2))+('Summary Data'!$X117*CX$51)+'Summary Data'!$Y117</f>
        <v>-3.3079962651727297</v>
      </c>
      <c r="CY54" s="170">
        <f>('Summary Data'!$V117*POWER(CY$51,3))+('Summary Data'!$W117*POWER(CY$51,2))+('Summary Data'!$X117*CY$51)+'Summary Data'!$Y117</f>
        <v>-3.9432327109415133</v>
      </c>
      <c r="CZ54" s="170">
        <f>('Summary Data'!$V117*POWER(CZ$51,3))+('Summary Data'!$W117*POWER(CZ$51,2))+('Summary Data'!$X117*CZ$51)+'Summary Data'!$Y117</f>
        <v>-4.6544362422624639</v>
      </c>
      <c r="DA54" s="170">
        <f>('Summary Data'!$V117*POWER(DA$51,3))+('Summary Data'!$W117*POWER(DA$51,2))+('Summary Data'!$X117*DA$51)+'Summary Data'!$Y117</f>
        <v>-5.4458696677388803</v>
      </c>
      <c r="DB54" s="170">
        <f>('Summary Data'!$V117*POWER(DB$51,3))+('Summary Data'!$W117*POWER(DB$51,2))+('Summary Data'!$X117*DB$51)+'Summary Data'!$Y117</f>
        <v>-6.3217957959740572</v>
      </c>
      <c r="DC54" s="170">
        <f>('Summary Data'!$V117*POWER(DC$51,3))+('Summary Data'!$W117*POWER(DC$51,2))+('Summary Data'!$X117*DC$51)+'Summary Data'!$Y117</f>
        <v>-7.2864774355712854</v>
      </c>
      <c r="DD54" s="170">
        <f>('Summary Data'!$V117*POWER(DD$51,3))+('Summary Data'!$W117*POWER(DD$51,2))+('Summary Data'!$X117*DD$51)+'Summary Data'!$Y117</f>
        <v>-8.3441773951338654</v>
      </c>
      <c r="DE54" s="170">
        <f>('Summary Data'!$V117*POWER(DE$51,3))+('Summary Data'!$W117*POWER(DE$51,2))+('Summary Data'!$X117*DE$51)+'Summary Data'!$Y117</f>
        <v>-9.4991584832650862</v>
      </c>
      <c r="DF54" s="170">
        <f>('Summary Data'!$V117*POWER(DF$51,3))+('Summary Data'!$W117*POWER(DF$51,2))+('Summary Data'!$X117*DF$51)+'Summary Data'!$Y117</f>
        <v>-10.755683508568248</v>
      </c>
      <c r="DG54" s="170">
        <f>('Summary Data'!$V117*POWER(DG$51,3))+('Summary Data'!$W117*POWER(DG$51,2))+('Summary Data'!$X117*DG$51)+'Summary Data'!$Y117</f>
        <v>-12.11801527964664</v>
      </c>
      <c r="DH54" s="278"/>
    </row>
    <row r="55" spans="2:113" x14ac:dyDescent="0.25">
      <c r="B55" s="271"/>
      <c r="C55" s="272"/>
      <c r="D55" s="272"/>
      <c r="E55" s="273"/>
      <c r="F55" s="127">
        <f t="shared" si="7"/>
        <v>4</v>
      </c>
      <c r="G55" s="168">
        <f t="shared" si="8"/>
        <v>3.7180609386611801E-2</v>
      </c>
      <c r="H55" s="169">
        <f t="shared" si="8"/>
        <v>1.4080856092436991E-2</v>
      </c>
      <c r="I55" s="169">
        <f t="shared" si="8"/>
        <v>2.4238495398158921E-3</v>
      </c>
      <c r="J55" s="169">
        <f t="shared" si="8"/>
        <v>2.4238495398158921E-3</v>
      </c>
      <c r="K55" s="169">
        <f t="shared" si="8"/>
        <v>2.4238495398158921E-3</v>
      </c>
      <c r="L55" s="169">
        <f t="shared" si="8"/>
        <v>2.4238495398158921E-3</v>
      </c>
      <c r="M55" s="169">
        <f t="shared" si="8"/>
        <v>2.4238495398158921E-3</v>
      </c>
      <c r="N55" s="169">
        <f t="shared" si="8"/>
        <v>2.298687868004301E-3</v>
      </c>
      <c r="O55" s="169">
        <f t="shared" si="8"/>
        <v>0</v>
      </c>
      <c r="P55" s="169">
        <v>0</v>
      </c>
      <c r="Q55" s="169">
        <v>0</v>
      </c>
      <c r="R55" s="169">
        <v>0</v>
      </c>
      <c r="S55" s="169">
        <v>0</v>
      </c>
      <c r="T55" s="169">
        <v>0</v>
      </c>
      <c r="U55" s="169">
        <v>0</v>
      </c>
      <c r="V55" s="170">
        <v>0</v>
      </c>
      <c r="W55" s="168">
        <v>0</v>
      </c>
      <c r="X55" s="169">
        <v>0</v>
      </c>
      <c r="Y55" s="169">
        <v>0</v>
      </c>
      <c r="Z55" s="169">
        <v>0</v>
      </c>
      <c r="AA55" s="169">
        <v>0</v>
      </c>
      <c r="AB55" s="169">
        <v>0</v>
      </c>
      <c r="AC55" s="169">
        <v>0</v>
      </c>
      <c r="AD55" s="169">
        <v>0</v>
      </c>
      <c r="AE55" s="169">
        <v>0</v>
      </c>
      <c r="AF55" s="169">
        <v>0</v>
      </c>
      <c r="AG55" s="169">
        <v>0</v>
      </c>
      <c r="AH55" s="169">
        <v>0</v>
      </c>
      <c r="AI55" s="169">
        <v>0</v>
      </c>
      <c r="AJ55" s="169">
        <v>0</v>
      </c>
      <c r="AK55" s="169">
        <v>0</v>
      </c>
      <c r="AL55" s="169">
        <v>0</v>
      </c>
      <c r="AM55" s="170">
        <v>0</v>
      </c>
      <c r="AN55" s="278"/>
      <c r="CA55" s="214">
        <f t="shared" si="9"/>
        <v>4</v>
      </c>
      <c r="CB55" s="168">
        <f>('Summary Data'!$V116*POWER(CB$51,3))+('Summary Data'!$W116*POWER(CB$51,2))+('Summary Data'!$X116*CB$51)+'Summary Data'!$Y116</f>
        <v>3.7180609386611801E-2</v>
      </c>
      <c r="CC55" s="169">
        <f>('Summary Data'!$V116*POWER(CC$51,3))+('Summary Data'!$W116*POWER(CC$51,2))+('Summary Data'!$X116*CC$51)+'Summary Data'!$Y116</f>
        <v>1.4080856092436991E-2</v>
      </c>
      <c r="CD55" s="169">
        <f>('Summary Data'!$V116*POWER(CD$51,3))+('Summary Data'!$W116*POWER(CD$51,2))+('Summary Data'!$X116*CD$51)+'Summary Data'!$Y116</f>
        <v>1.4395272394672198E-3</v>
      </c>
      <c r="CE55" s="169">
        <f>('Summary Data'!$V116*POWER(CE$51,3))+('Summary Data'!$W116*POWER(CE$51,2))+('Summary Data'!$X116*CE$51)+'Summary Data'!$Y116</f>
        <v>-3.3951075072886361E-3</v>
      </c>
      <c r="CF55" s="169">
        <f>('Summary Data'!$V116*POWER(CF$51,3))+('Summary Data'!$W116*POWER(CF$51,2))+('Summary Data'!$X116*CF$51)+'Summary Data'!$Y116</f>
        <v>-3.0747784828217134E-3</v>
      </c>
      <c r="CG55" s="169">
        <f>('Summary Data'!$V116*POWER(CG$51,3))+('Summary Data'!$W116*POWER(CG$51,2))+('Summary Data'!$X116*CG$51)+'Summary Data'!$Y116</f>
        <v>-2.5121602212314909E-4</v>
      </c>
      <c r="CH55" s="169">
        <f>('Summary Data'!$V116*POWER(CH$51,3))+('Summary Data'!$W116*POWER(CH$51,2))+('Summary Data'!$X116*CH$51)+'Summary Data'!$Y116</f>
        <v>2.4238495398158921E-3</v>
      </c>
      <c r="CI55" s="169">
        <f>('Summary Data'!$V116*POWER(CI$51,3))+('Summary Data'!$W116*POWER(CI$51,2))+('Summary Data'!$X116*CI$51)+'Summary Data'!$Y116</f>
        <v>2.298687868004301E-3</v>
      </c>
      <c r="CJ55" s="169">
        <f>('Summary Data'!$V116*POWER(CJ$51,3))+('Summary Data'!$W116*POWER(CJ$51,2))+('Summary Data'!$X116*CJ$51)+'Summary Data'!$Y116</f>
        <v>-3.2784313725490177E-3</v>
      </c>
      <c r="CK55" s="169">
        <f>('Summary Data'!$V116*POWER(CK$51,3))+('Summary Data'!$W116*POWER(CK$51,2))+('Summary Data'!$X116*CK$51)+'Summary Data'!$Y116</f>
        <v>-1.6959238516835312E-2</v>
      </c>
      <c r="CL55" s="169">
        <f>('Summary Data'!$V116*POWER(CL$51,3))+('Summary Data'!$W116*POWER(CL$51,2))+('Summary Data'!$X116*CL$51)+'Summary Data'!$Y116</f>
        <v>-4.1395463899845525E-2</v>
      </c>
      <c r="CM55" s="169">
        <f>('Summary Data'!$V116*POWER(CM$51,3))+('Summary Data'!$W116*POWER(CM$51,2))+('Summary Data'!$X116*CM$51)+'Summary Data'!$Y116</f>
        <v>-7.923883785657107E-2</v>
      </c>
      <c r="CN55" s="169">
        <f>('Summary Data'!$V116*POWER(CN$51,3))+('Summary Data'!$W116*POWER(CN$51,2))+('Summary Data'!$X116*CN$51)+'Summary Data'!$Y116</f>
        <v>-0.13314109072200289</v>
      </c>
      <c r="CO55" s="169">
        <f>('Summary Data'!$V116*POWER(CO$51,3))+('Summary Data'!$W116*POWER(CO$51,2))+('Summary Data'!$X116*CO$51)+'Summary Data'!$Y116</f>
        <v>-0.2057539528311321</v>
      </c>
      <c r="CP55" s="169">
        <f>('Summary Data'!$V116*POWER(CP$51,3))+('Summary Data'!$W116*POWER(CP$51,2))+('Summary Data'!$X116*CP$51)+'Summary Data'!$Y116</f>
        <v>-0.29972915451894999</v>
      </c>
      <c r="CQ55" s="170">
        <f>('Summary Data'!$V116*POWER(CQ$51,3))+('Summary Data'!$W116*POWER(CQ$51,2))+('Summary Data'!$X116*CQ$51)+'Summary Data'!$Y116</f>
        <v>-0.41771842612044752</v>
      </c>
      <c r="CR55" s="170">
        <f>('Summary Data'!$V116*POWER(CR$51,3))+('Summary Data'!$W116*POWER(CR$51,2))+('Summary Data'!$X116*CR$51)+'Summary Data'!$Y116</f>
        <v>-0.56237349797061587</v>
      </c>
      <c r="CS55" s="170">
        <f>('Summary Data'!$V116*POWER(CS$51,3))+('Summary Data'!$W116*POWER(CS$51,2))+('Summary Data'!$X116*CS$51)+'Summary Data'!$Y116</f>
        <v>-0.73634610040444626</v>
      </c>
      <c r="CT55" s="170">
        <f>('Summary Data'!$V116*POWER(CT$51,3))+('Summary Data'!$W116*POWER(CT$51,2))+('Summary Data'!$X116*CT$51)+'Summary Data'!$Y116</f>
        <v>-0.94228796375692991</v>
      </c>
      <c r="CU55" s="170">
        <f>('Summary Data'!$V116*POWER(CU$51,3))+('Summary Data'!$W116*POWER(CU$51,2))+('Summary Data'!$X116*CU$51)+'Summary Data'!$Y116</f>
        <v>-1.1828508183630573</v>
      </c>
      <c r="CV55" s="170">
        <f>('Summary Data'!$V116*POWER(CV$51,3))+('Summary Data'!$W116*POWER(CV$51,2))+('Summary Data'!$X116*CV$51)+'Summary Data'!$Y116</f>
        <v>-1.4606863945578206</v>
      </c>
      <c r="CW55" s="170">
        <f>('Summary Data'!$V116*POWER(CW$51,3))+('Summary Data'!$W116*POWER(CW$51,2))+('Summary Data'!$X116*CW$51)+'Summary Data'!$Y116</f>
        <v>-1.7784464226762109</v>
      </c>
      <c r="CX55" s="170">
        <f>('Summary Data'!$V116*POWER(CX$51,3))+('Summary Data'!$W116*POWER(CX$51,2))+('Summary Data'!$X116*CX$51)+'Summary Data'!$Y116</f>
        <v>-2.1387826330532183</v>
      </c>
      <c r="CY55" s="170">
        <f>('Summary Data'!$V116*POWER(CY$51,3))+('Summary Data'!$W116*POWER(CY$51,2))+('Summary Data'!$X116*CY$51)+'Summary Data'!$Y116</f>
        <v>-2.5443467560238346</v>
      </c>
      <c r="CZ55" s="170">
        <f>('Summary Data'!$V116*POWER(CZ$51,3))+('Summary Data'!$W116*POWER(CZ$51,2))+('Summary Data'!$X116*CZ$51)+'Summary Data'!$Y116</f>
        <v>-2.9977905219230507</v>
      </c>
      <c r="DA55" s="170">
        <f>('Summary Data'!$V116*POWER(DA$51,3))+('Summary Data'!$W116*POWER(DA$51,2))+('Summary Data'!$X116*DA$51)+'Summary Data'!$Y116</f>
        <v>-3.5017656610858583</v>
      </c>
      <c r="DB55" s="170">
        <f>('Summary Data'!$V116*POWER(DB$51,3))+('Summary Data'!$W116*POWER(DB$51,2))+('Summary Data'!$X116*DB$51)+'Summary Data'!$Y116</f>
        <v>-4.0589239038472478</v>
      </c>
      <c r="DC55" s="170">
        <f>('Summary Data'!$V116*POWER(DC$51,3))+('Summary Data'!$W116*POWER(DC$51,2))+('Summary Data'!$X116*DC$51)+'Summary Data'!$Y116</f>
        <v>-4.6719169805422096</v>
      </c>
      <c r="DD55" s="170">
        <f>('Summary Data'!$V116*POWER(DD$51,3))+('Summary Data'!$W116*POWER(DD$51,2))+('Summary Data'!$X116*DD$51)+'Summary Data'!$Y116</f>
        <v>-5.3433966215057378</v>
      </c>
      <c r="DE55" s="170">
        <f>('Summary Data'!$V116*POWER(DE$51,3))+('Summary Data'!$W116*POWER(DE$51,2))+('Summary Data'!$X116*DE$51)+'Summary Data'!$Y116</f>
        <v>-6.0760145570728206</v>
      </c>
      <c r="DF55" s="170">
        <f>('Summary Data'!$V116*POWER(DF$51,3))+('Summary Data'!$W116*POWER(DF$51,2))+('Summary Data'!$X116*DF$51)+'Summary Data'!$Y116</f>
        <v>-6.8724225175784506</v>
      </c>
      <c r="DG55" s="170">
        <f>('Summary Data'!$V116*POWER(DG$51,3))+('Summary Data'!$W116*POWER(DG$51,2))+('Summary Data'!$X116*DG$51)+'Summary Data'!$Y116</f>
        <v>-7.7352722333576178</v>
      </c>
      <c r="DH55" s="278"/>
    </row>
    <row r="56" spans="2:113" x14ac:dyDescent="0.25">
      <c r="B56" s="271"/>
      <c r="C56" s="272"/>
      <c r="D56" s="272"/>
      <c r="E56" s="273"/>
      <c r="F56" s="127">
        <f t="shared" si="7"/>
        <v>4.5</v>
      </c>
      <c r="G56" s="168">
        <f t="shared" si="8"/>
        <v>4.8355728225356109E-2</v>
      </c>
      <c r="H56" s="169">
        <f t="shared" si="8"/>
        <v>1.902476163542343E-2</v>
      </c>
      <c r="I56" s="169">
        <f t="shared" si="8"/>
        <v>2.7921181659477379E-3</v>
      </c>
      <c r="J56" s="169">
        <f t="shared" si="8"/>
        <v>2.7921181659477379E-3</v>
      </c>
      <c r="K56" s="169">
        <f t="shared" si="8"/>
        <v>2.7921181659477379E-3</v>
      </c>
      <c r="L56" s="169">
        <f t="shared" si="8"/>
        <v>2.7921181659477379E-3</v>
      </c>
      <c r="M56" s="169">
        <f t="shared" si="8"/>
        <v>2.7921181659477379E-3</v>
      </c>
      <c r="N56" s="169">
        <f t="shared" si="8"/>
        <v>2.7542905348952873E-3</v>
      </c>
      <c r="O56" s="169">
        <f t="shared" si="8"/>
        <v>0</v>
      </c>
      <c r="P56" s="169">
        <v>0</v>
      </c>
      <c r="Q56" s="169">
        <v>0</v>
      </c>
      <c r="R56" s="169">
        <v>0</v>
      </c>
      <c r="S56" s="169">
        <v>0</v>
      </c>
      <c r="T56" s="169">
        <v>0</v>
      </c>
      <c r="U56" s="169">
        <v>0</v>
      </c>
      <c r="V56" s="170">
        <v>0</v>
      </c>
      <c r="W56" s="168">
        <v>0</v>
      </c>
      <c r="X56" s="169">
        <v>0</v>
      </c>
      <c r="Y56" s="169">
        <v>0</v>
      </c>
      <c r="Z56" s="169">
        <v>0</v>
      </c>
      <c r="AA56" s="169">
        <v>0</v>
      </c>
      <c r="AB56" s="169">
        <v>0</v>
      </c>
      <c r="AC56" s="169">
        <v>0</v>
      </c>
      <c r="AD56" s="169">
        <v>0</v>
      </c>
      <c r="AE56" s="169">
        <v>0</v>
      </c>
      <c r="AF56" s="169">
        <v>0</v>
      </c>
      <c r="AG56" s="169">
        <v>0</v>
      </c>
      <c r="AH56" s="169">
        <v>0</v>
      </c>
      <c r="AI56" s="169">
        <v>0</v>
      </c>
      <c r="AJ56" s="169">
        <v>0</v>
      </c>
      <c r="AK56" s="169">
        <v>0</v>
      </c>
      <c r="AL56" s="169">
        <v>0</v>
      </c>
      <c r="AM56" s="170">
        <v>0</v>
      </c>
      <c r="AN56" s="278"/>
      <c r="CA56" s="214">
        <f t="shared" si="9"/>
        <v>4.5</v>
      </c>
      <c r="CB56" s="168">
        <f>('Summary Data'!$V115*POWER(CB$51,3))+('Summary Data'!$W115*POWER(CB$51,2))+('Summary Data'!$X115*CB$51)+'Summary Data'!$Y115</f>
        <v>4.8355728225356109E-2</v>
      </c>
      <c r="CC56" s="169">
        <f>('Summary Data'!$V115*POWER(CC$51,3))+('Summary Data'!$W115*POWER(CC$51,2))+('Summary Data'!$X115*CC$51)+'Summary Data'!$Y115</f>
        <v>1.902476163542343E-2</v>
      </c>
      <c r="CD56" s="169">
        <f>('Summary Data'!$V115*POWER(CD$51,3))+('Summary Data'!$W115*POWER(CD$51,2))+('Summary Data'!$X115*CD$51)+'Summary Data'!$Y115</f>
        <v>2.7458908838260826E-3</v>
      </c>
      <c r="CE56" s="169">
        <f>('Summary Data'!$V115*POWER(CE$51,3))+('Summary Data'!$W115*POWER(CE$51,2))+('Summary Data'!$X115*CE$51)+'Summary Data'!$Y115</f>
        <v>-3.7488464341780478E-3</v>
      </c>
      <c r="CF56" s="169">
        <f>('Summary Data'!$V115*POWER(CF$51,3))+('Summary Data'!$W115*POWER(CF$51,2))+('Summary Data'!$X115*CF$51)+'Summary Data'!$Y115</f>
        <v>-3.727412723331075E-3</v>
      </c>
      <c r="CG56" s="169">
        <f>('Summary Data'!$V115*POWER(CG$51,3))+('Summary Data'!$W115*POWER(CG$51,2))+('Summary Data'!$X115*CG$51)+'Summary Data'!$Y115</f>
        <v>-4.5777038837510609E-4</v>
      </c>
      <c r="CH56" s="169">
        <f>('Summary Data'!$V115*POWER(CH$51,3))+('Summary Data'!$W115*POWER(CH$51,2))+('Summary Data'!$X115*CH$51)+'Summary Data'!$Y115</f>
        <v>2.7921181659477379E-3</v>
      </c>
      <c r="CI56" s="169">
        <f>('Summary Data'!$V115*POWER(CI$51,3))+('Summary Data'!$W115*POWER(CI$51,2))+('Summary Data'!$X115*CI$51)+'Summary Data'!$Y115</f>
        <v>2.7542905348952873E-3</v>
      </c>
      <c r="CJ56" s="169">
        <f>('Summary Data'!$V115*POWER(CJ$51,3))+('Summary Data'!$W115*POWER(CJ$51,2))+('Summary Data'!$X115*CJ$51)+'Summary Data'!$Y115</f>
        <v>-3.8392156862744331E-3</v>
      </c>
      <c r="CK56" s="169">
        <f>('Summary Data'!$V115*POWER(CK$51,3))+('Summary Data'!$W115*POWER(CK$51,2))+('Summary Data'!$X115*CK$51)+'Summary Data'!$Y115</f>
        <v>-2.0256362902303648E-2</v>
      </c>
      <c r="CL56" s="169">
        <f>('Summary Data'!$V115*POWER(CL$51,3))+('Summary Data'!$W115*POWER(CL$51,2))+('Summary Data'!$X115*CL$51)+'Summary Data'!$Y115</f>
        <v>-4.976511351793439E-2</v>
      </c>
      <c r="CM56" s="169">
        <f>('Summary Data'!$V115*POWER(CM$51,3))+('Summary Data'!$W115*POWER(CM$51,2))+('Summary Data'!$X115*CM$51)+'Summary Data'!$Y115</f>
        <v>-9.563342993790902E-2</v>
      </c>
      <c r="CN56" s="169">
        <f>('Summary Data'!$V115*POWER(CN$51,3))+('Summary Data'!$W115*POWER(CN$51,2))+('Summary Data'!$X115*CN$51)+'Summary Data'!$Y115</f>
        <v>-0.16112927456696913</v>
      </c>
      <c r="CO56" s="169">
        <f>('Summary Data'!$V115*POWER(CO$51,3))+('Summary Data'!$W115*POWER(CO$51,2))+('Summary Data'!$X115*CO$51)+'Summary Data'!$Y115</f>
        <v>-0.24952060980985735</v>
      </c>
      <c r="CP56" s="169">
        <f>('Summary Data'!$V115*POWER(CP$51,3))+('Summary Data'!$W115*POWER(CP$51,2))+('Summary Data'!$X115*CP$51)+'Summary Data'!$Y115</f>
        <v>-0.36407539807131567</v>
      </c>
      <c r="CQ56" s="170">
        <f>('Summary Data'!$V115*POWER(CQ$51,3))+('Summary Data'!$W115*POWER(CQ$51,2))+('Summary Data'!$X115*CQ$51)+'Summary Data'!$Y115</f>
        <v>-0.50806160175608617</v>
      </c>
      <c r="CR56" s="170">
        <f>('Summary Data'!$V115*POWER(CR$51,3))+('Summary Data'!$W115*POWER(CR$51,2))+('Summary Data'!$X115*CR$51)+'Summary Data'!$Y115</f>
        <v>-0.68474718326891049</v>
      </c>
      <c r="CS56" s="170">
        <f>('Summary Data'!$V115*POWER(CS$51,3))+('Summary Data'!$W115*POWER(CS$51,2))+('Summary Data'!$X115*CS$51)+'Summary Data'!$Y115</f>
        <v>-0.89740010501453171</v>
      </c>
      <c r="CT56" s="170">
        <f>('Summary Data'!$V115*POWER(CT$51,3))+('Summary Data'!$W115*POWER(CT$51,2))+('Summary Data'!$X115*CT$51)+'Summary Data'!$Y115</f>
        <v>-1.149288329397691</v>
      </c>
      <c r="CU56" s="170">
        <f>('Summary Data'!$V115*POWER(CU$51,3))+('Summary Data'!$W115*POWER(CU$51,2))+('Summary Data'!$X115*CU$51)+'Summary Data'!$Y115</f>
        <v>-1.4436798188231308</v>
      </c>
      <c r="CV56" s="170">
        <f>('Summary Data'!$V115*POWER(CV$51,3))+('Summary Data'!$W115*POWER(CV$51,2))+('Summary Data'!$X115*CV$51)+'Summary Data'!$Y115</f>
        <v>-1.7838425356955936</v>
      </c>
      <c r="CW56" s="170">
        <f>('Summary Data'!$V115*POWER(CW$51,3))+('Summary Data'!$W115*POWER(CW$51,2))+('Summary Data'!$X115*CW$51)+'Summary Data'!$Y115</f>
        <v>-2.1730444424198216</v>
      </c>
      <c r="CX56" s="170">
        <f>('Summary Data'!$V115*POWER(CX$51,3))+('Summary Data'!$W115*POWER(CX$51,2))+('Summary Data'!$X115*CX$51)+'Summary Data'!$Y115</f>
        <v>-2.6145535014005565</v>
      </c>
      <c r="CY56" s="170">
        <f>('Summary Data'!$V115*POWER(CY$51,3))+('Summary Data'!$W115*POWER(CY$51,2))+('Summary Data'!$X115*CY$51)+'Summary Data'!$Y115</f>
        <v>-3.1116376750425396</v>
      </c>
      <c r="CZ56" s="170">
        <f>('Summary Data'!$V115*POWER(CZ$51,3))+('Summary Data'!$W115*POWER(CZ$51,2))+('Summary Data'!$X115*CZ$51)+'Summary Data'!$Y115</f>
        <v>-3.6675649257505141</v>
      </c>
      <c r="DA56" s="170">
        <f>('Summary Data'!$V115*POWER(DA$51,3))+('Summary Data'!$W115*POWER(DA$51,2))+('Summary Data'!$X115*DA$51)+'Summary Data'!$Y115</f>
        <v>-4.2856032159292212</v>
      </c>
      <c r="DB56" s="170">
        <f>('Summary Data'!$V115*POWER(DB$51,3))+('Summary Data'!$W115*POWER(DB$51,2))+('Summary Data'!$X115*DB$51)+'Summary Data'!$Y115</f>
        <v>-4.9690205079834051</v>
      </c>
      <c r="DC56" s="170">
        <f>('Summary Data'!$V115*POWER(DC$51,3))+('Summary Data'!$W115*POWER(DC$51,2))+('Summary Data'!$X115*DC$51)+'Summary Data'!$Y115</f>
        <v>-5.7210847643178067</v>
      </c>
      <c r="DD56" s="170">
        <f>('Summary Data'!$V115*POWER(DD$51,3))+('Summary Data'!$W115*POWER(DD$51,2))+('Summary Data'!$X115*DD$51)+'Summary Data'!$Y115</f>
        <v>-6.5450639473371668</v>
      </c>
      <c r="DE56" s="170">
        <f>('Summary Data'!$V115*POWER(DE$51,3))+('Summary Data'!$W115*POWER(DE$51,2))+('Summary Data'!$X115*DE$51)+'Summary Data'!$Y115</f>
        <v>-7.4442260194462291</v>
      </c>
      <c r="DF56" s="170">
        <f>('Summary Data'!$V115*POWER(DF$51,3))+('Summary Data'!$W115*POWER(DF$51,2))+('Summary Data'!$X115*DF$51)+'Summary Data'!$Y115</f>
        <v>-8.4218389430497353</v>
      </c>
      <c r="DG56" s="170">
        <f>('Summary Data'!$V115*POWER(DG$51,3))+('Summary Data'!$W115*POWER(DG$51,2))+('Summary Data'!$X115*DG$51)+'Summary Data'!$Y115</f>
        <v>-9.4811706805524274</v>
      </c>
      <c r="DH56" s="278"/>
    </row>
    <row r="57" spans="2:113" x14ac:dyDescent="0.25">
      <c r="B57" s="271"/>
      <c r="C57" s="272"/>
      <c r="D57" s="272"/>
      <c r="E57" s="273"/>
      <c r="F57" s="127">
        <f t="shared" si="7"/>
        <v>5</v>
      </c>
      <c r="G57" s="168">
        <f t="shared" si="8"/>
        <v>3.9137483564854495E-3</v>
      </c>
      <c r="H57" s="169">
        <f t="shared" si="8"/>
        <v>1.4821953781512585E-3</v>
      </c>
      <c r="I57" s="169">
        <f t="shared" si="8"/>
        <v>2.5514205682272608E-4</v>
      </c>
      <c r="J57" s="169">
        <f t="shared" si="8"/>
        <v>2.5514205682272608E-4</v>
      </c>
      <c r="K57" s="169">
        <f t="shared" si="8"/>
        <v>2.5514205682272608E-4</v>
      </c>
      <c r="L57" s="169">
        <f t="shared" si="8"/>
        <v>2.5514205682272608E-4</v>
      </c>
      <c r="M57" s="169">
        <f t="shared" si="8"/>
        <v>2.5514205682272608E-4</v>
      </c>
      <c r="N57" s="169">
        <f t="shared" si="8"/>
        <v>2.4196714400045224E-4</v>
      </c>
      <c r="O57" s="169">
        <f t="shared" si="8"/>
        <v>0</v>
      </c>
      <c r="P57" s="169">
        <v>0</v>
      </c>
      <c r="Q57" s="169">
        <v>0</v>
      </c>
      <c r="R57" s="169">
        <v>0</v>
      </c>
      <c r="S57" s="169">
        <v>0</v>
      </c>
      <c r="T57" s="169">
        <v>0</v>
      </c>
      <c r="U57" s="169">
        <v>0</v>
      </c>
      <c r="V57" s="170">
        <v>0</v>
      </c>
      <c r="W57" s="168">
        <v>0</v>
      </c>
      <c r="X57" s="169">
        <v>0</v>
      </c>
      <c r="Y57" s="169">
        <v>0</v>
      </c>
      <c r="Z57" s="169">
        <v>0</v>
      </c>
      <c r="AA57" s="169">
        <v>0</v>
      </c>
      <c r="AB57" s="169">
        <v>0</v>
      </c>
      <c r="AC57" s="169">
        <v>0</v>
      </c>
      <c r="AD57" s="169">
        <v>0</v>
      </c>
      <c r="AE57" s="169">
        <v>0</v>
      </c>
      <c r="AF57" s="169">
        <v>0</v>
      </c>
      <c r="AG57" s="169">
        <v>0</v>
      </c>
      <c r="AH57" s="169">
        <v>0</v>
      </c>
      <c r="AI57" s="169">
        <v>0</v>
      </c>
      <c r="AJ57" s="169">
        <v>0</v>
      </c>
      <c r="AK57" s="169">
        <v>0</v>
      </c>
      <c r="AL57" s="169">
        <v>0</v>
      </c>
      <c r="AM57" s="170">
        <v>0</v>
      </c>
      <c r="AN57" s="278"/>
      <c r="CA57" s="214">
        <f t="shared" si="9"/>
        <v>5</v>
      </c>
      <c r="CB57" s="168">
        <f>('Summary Data'!$V114*POWER(CB$51,3))+('Summary Data'!$W114*POWER(CB$51,2))+('Summary Data'!$X114*CB$51)+'Summary Data'!$Y114</f>
        <v>3.9137483564854495E-3</v>
      </c>
      <c r="CC57" s="169">
        <f>('Summary Data'!$V114*POWER(CC$51,3))+('Summary Data'!$W114*POWER(CC$51,2))+('Summary Data'!$X114*CC$51)+'Summary Data'!$Y114</f>
        <v>1.4821953781512585E-3</v>
      </c>
      <c r="CD57" s="169">
        <f>('Summary Data'!$V114*POWER(CD$51,3))+('Summary Data'!$W114*POWER(CD$51,2))+('Summary Data'!$X114*CD$51)+'Summary Data'!$Y114</f>
        <v>1.515291831018094E-4</v>
      </c>
      <c r="CE57" s="169">
        <f>('Summary Data'!$V114*POWER(CE$51,3))+('Summary Data'!$W114*POWER(CE$51,2))+('Summary Data'!$X114*CE$51)+'Summary Data'!$Y114</f>
        <v>-3.5737973760933267E-4</v>
      </c>
      <c r="CF57" s="169">
        <f>('Summary Data'!$V114*POWER(CF$51,3))+('Summary Data'!$W114*POWER(CF$51,2))+('Summary Data'!$X114*CF$51)+'Summary Data'!$Y114</f>
        <v>-3.2366089292860337E-4</v>
      </c>
      <c r="CG57" s="169">
        <f>('Summary Data'!$V114*POWER(CG$51,3))+('Summary Data'!$W114*POWER(CG$51,2))+('Summary Data'!$X114*CG$51)+'Summary Data'!$Y114</f>
        <v>-2.6443791802441448E-5</v>
      </c>
      <c r="CH57" s="169">
        <f>('Summary Data'!$V114*POWER(CH$51,3))+('Summary Data'!$W114*POWER(CH$51,2))+('Summary Data'!$X114*CH$51)+'Summary Data'!$Y114</f>
        <v>2.5514205682272608E-4</v>
      </c>
      <c r="CI57" s="169">
        <f>('Summary Data'!$V114*POWER(CI$51,3))+('Summary Data'!$W114*POWER(CI$51,2))+('Summary Data'!$X114*CI$51)+'Summary Data'!$Y114</f>
        <v>2.4196714400045224E-4</v>
      </c>
      <c r="CJ57" s="169">
        <f>('Summary Data'!$V114*POWER(CJ$51,3))+('Summary Data'!$W114*POWER(CJ$51,2))+('Summary Data'!$X114*CJ$51)+'Summary Data'!$Y114</f>
        <v>-3.4509803921568567E-4</v>
      </c>
      <c r="CK57" s="169">
        <f>('Summary Data'!$V114*POWER(CK$51,3))+('Summary Data'!$W114*POWER(CK$51,2))+('Summary Data'!$X114*CK$51)+'Summary Data'!$Y114</f>
        <v>-1.7851830017721311E-3</v>
      </c>
      <c r="CL57" s="169">
        <f>('Summary Data'!$V114*POWER(CL$51,3))+('Summary Data'!$W114*POWER(CL$51,2))+('Summary Data'!$X114*CL$51)+'Summary Data'!$Y114</f>
        <v>-4.3574172526153242E-3</v>
      </c>
      <c r="CM57" s="169">
        <f>('Summary Data'!$V114*POWER(CM$51,3))+('Summary Data'!$W114*POWER(CM$51,2))+('Summary Data'!$X114*CM$51)+'Summary Data'!$Y114</f>
        <v>-8.3409303006916798E-3</v>
      </c>
      <c r="CN57" s="169">
        <f>('Summary Data'!$V114*POWER(CN$51,3))+('Summary Data'!$W114*POWER(CN$51,2))+('Summary Data'!$X114*CN$51)+'Summary Data'!$Y114</f>
        <v>-1.4014851654947657E-2</v>
      </c>
      <c r="CO57" s="169">
        <f>('Summary Data'!$V114*POWER(CO$51,3))+('Summary Data'!$W114*POWER(CO$51,2))+('Summary Data'!$X114*CO$51)+'Summary Data'!$Y114</f>
        <v>-2.1658310824329684E-2</v>
      </c>
      <c r="CP57" s="169">
        <f>('Summary Data'!$V114*POWER(CP$51,3))+('Summary Data'!$W114*POWER(CP$51,2))+('Summary Data'!$X114*CP$51)+'Summary Data'!$Y114</f>
        <v>-3.1550437317784202E-2</v>
      </c>
      <c r="CQ57" s="170">
        <f>('Summary Data'!$V114*POWER(CQ$51,3))+('Summary Data'!$W114*POWER(CQ$51,2))+('Summary Data'!$X114*CQ$51)+'Summary Data'!$Y114</f>
        <v>-4.3970360644257606E-2</v>
      </c>
      <c r="CR57" s="170">
        <f>('Summary Data'!$V114*POWER(CR$51,3))+('Summary Data'!$W114*POWER(CR$51,2))+('Summary Data'!$X114*CR$51)+'Summary Data'!$Y114</f>
        <v>-5.9197210312696397E-2</v>
      </c>
      <c r="CS57" s="170">
        <f>('Summary Data'!$V114*POWER(CS$51,3))+('Summary Data'!$W114*POWER(CS$51,2))+('Summary Data'!$X114*CS$51)+'Summary Data'!$Y114</f>
        <v>-7.751011583204695E-2</v>
      </c>
      <c r="CT57" s="170">
        <f>('Summary Data'!$V114*POWER(CT$51,3))+('Summary Data'!$W114*POWER(CT$51,2))+('Summary Data'!$X114*CT$51)+'Summary Data'!$Y114</f>
        <v>-9.918820671125575E-2</v>
      </c>
      <c r="CU57" s="170">
        <f>('Summary Data'!$V114*POWER(CU$51,3))+('Summary Data'!$W114*POWER(CU$51,2))+('Summary Data'!$X114*CU$51)+'Summary Data'!$Y114</f>
        <v>-0.1245106124592692</v>
      </c>
      <c r="CV57" s="170">
        <f>('Summary Data'!$V114*POWER(CV$51,3))+('Summary Data'!$W114*POWER(CV$51,2))+('Summary Data'!$X114*CV$51)+'Summary Data'!$Y114</f>
        <v>-0.15375646258503378</v>
      </c>
      <c r="CW57" s="170">
        <f>('Summary Data'!$V114*POWER(CW$51,3))+('Summary Data'!$W114*POWER(CW$51,2))+('Summary Data'!$X114*CW$51)+'Summary Data'!$Y114</f>
        <v>-0.18720488659749582</v>
      </c>
      <c r="CX57" s="170">
        <f>('Summary Data'!$V114*POWER(CX$51,3))+('Summary Data'!$W114*POWER(CX$51,2))+('Summary Data'!$X114*CX$51)+'Summary Data'!$Y114</f>
        <v>-0.22513501400560187</v>
      </c>
      <c r="CY57" s="170">
        <f>('Summary Data'!$V114*POWER(CY$51,3))+('Summary Data'!$W114*POWER(CY$51,2))+('Summary Data'!$X114*CY$51)+'Summary Data'!$Y114</f>
        <v>-0.26782597431829841</v>
      </c>
      <c r="CZ57" s="170">
        <f>('Summary Data'!$V114*POWER(CZ$51,3))+('Summary Data'!$W114*POWER(CZ$51,2))+('Summary Data'!$X114*CZ$51)+'Summary Data'!$Y114</f>
        <v>-0.3155568970445316</v>
      </c>
      <c r="DA57" s="170">
        <f>('Summary Data'!$V114*POWER(DA$51,3))+('Summary Data'!$W114*POWER(DA$51,2))+('Summary Data'!$X114*DA$51)+'Summary Data'!$Y114</f>
        <v>-0.36860691169324816</v>
      </c>
      <c r="DB57" s="170">
        <f>('Summary Data'!$V114*POWER(DB$51,3))+('Summary Data'!$W114*POWER(DB$51,2))+('Summary Data'!$X114*DB$51)+'Summary Data'!$Y114</f>
        <v>-0.42725514777339441</v>
      </c>
      <c r="DC57" s="170">
        <f>('Summary Data'!$V114*POWER(DC$51,3))+('Summary Data'!$W114*POWER(DC$51,2))+('Summary Data'!$X114*DC$51)+'Summary Data'!$Y114</f>
        <v>-0.49178073479391676</v>
      </c>
      <c r="DD57" s="170">
        <f>('Summary Data'!$V114*POWER(DD$51,3))+('Summary Data'!$W114*POWER(DD$51,2))+('Summary Data'!$X114*DD$51)+'Summary Data'!$Y114</f>
        <v>-0.56246280226376177</v>
      </c>
      <c r="DE57" s="170">
        <f>('Summary Data'!$V114*POWER(DE$51,3))+('Summary Data'!$W114*POWER(DE$51,2))+('Summary Data'!$X114*DE$51)+'Summary Data'!$Y114</f>
        <v>-0.63958047969187581</v>
      </c>
      <c r="DF57" s="170">
        <f>('Summary Data'!$V114*POWER(DF$51,3))+('Summary Data'!$W114*POWER(DF$51,2))+('Summary Data'!$X114*DF$51)+'Summary Data'!$Y114</f>
        <v>-0.72341289658720509</v>
      </c>
      <c r="DG57" s="170">
        <f>('Summary Data'!$V114*POWER(DG$51,3))+('Summary Data'!$W114*POWER(DG$51,2))+('Summary Data'!$X114*DG$51)+'Summary Data'!$Y114</f>
        <v>-0.81423918245869642</v>
      </c>
      <c r="DH57" s="278"/>
    </row>
    <row r="58" spans="2:113" x14ac:dyDescent="0.25">
      <c r="B58" s="271"/>
      <c r="C58" s="272"/>
      <c r="D58" s="272"/>
      <c r="E58" s="273"/>
      <c r="F58" s="127">
        <f t="shared" si="7"/>
        <v>5.5</v>
      </c>
      <c r="G58" s="168">
        <f t="shared" si="8"/>
        <v>0</v>
      </c>
      <c r="H58" s="169">
        <f t="shared" si="8"/>
        <v>0</v>
      </c>
      <c r="I58" s="169">
        <f t="shared" si="8"/>
        <v>0</v>
      </c>
      <c r="J58" s="169">
        <f t="shared" si="8"/>
        <v>0</v>
      </c>
      <c r="K58" s="169">
        <f t="shared" si="8"/>
        <v>0</v>
      </c>
      <c r="L58" s="169">
        <f t="shared" si="8"/>
        <v>0</v>
      </c>
      <c r="M58" s="169">
        <f t="shared" si="8"/>
        <v>0</v>
      </c>
      <c r="N58" s="169">
        <f t="shared" si="8"/>
        <v>0</v>
      </c>
      <c r="O58" s="169">
        <f t="shared" si="8"/>
        <v>0</v>
      </c>
      <c r="P58" s="169">
        <v>0</v>
      </c>
      <c r="Q58" s="169">
        <v>0</v>
      </c>
      <c r="R58" s="169">
        <v>0</v>
      </c>
      <c r="S58" s="169">
        <v>0</v>
      </c>
      <c r="T58" s="169">
        <v>0</v>
      </c>
      <c r="U58" s="169">
        <v>0</v>
      </c>
      <c r="V58" s="170">
        <v>0</v>
      </c>
      <c r="W58" s="168">
        <v>0</v>
      </c>
      <c r="X58" s="169">
        <v>0</v>
      </c>
      <c r="Y58" s="169">
        <v>0</v>
      </c>
      <c r="Z58" s="169">
        <v>0</v>
      </c>
      <c r="AA58" s="169">
        <v>0</v>
      </c>
      <c r="AB58" s="169">
        <v>0</v>
      </c>
      <c r="AC58" s="169">
        <v>0</v>
      </c>
      <c r="AD58" s="169">
        <v>0</v>
      </c>
      <c r="AE58" s="169">
        <v>0</v>
      </c>
      <c r="AF58" s="169">
        <v>0</v>
      </c>
      <c r="AG58" s="169">
        <v>0</v>
      </c>
      <c r="AH58" s="169">
        <v>0</v>
      </c>
      <c r="AI58" s="169">
        <v>0</v>
      </c>
      <c r="AJ58" s="169">
        <v>0</v>
      </c>
      <c r="AK58" s="169">
        <v>0</v>
      </c>
      <c r="AL58" s="169">
        <v>0</v>
      </c>
      <c r="AM58" s="170">
        <v>0</v>
      </c>
      <c r="AN58" s="278"/>
      <c r="CA58" s="214">
        <f t="shared" si="9"/>
        <v>5.5</v>
      </c>
      <c r="CB58" s="168">
        <f>('Summary Data'!$V113*POWER(CB$51,3))+('Summary Data'!$W113*POWER(CB$51,2))+('Summary Data'!$X113*CB$51)+'Summary Data'!$Y113</f>
        <v>0</v>
      </c>
      <c r="CC58" s="169">
        <f>('Summary Data'!$V113*POWER(CC$51,3))+('Summary Data'!$W113*POWER(CC$51,2))+('Summary Data'!$X113*CC$51)+'Summary Data'!$Y113</f>
        <v>0</v>
      </c>
      <c r="CD58" s="169">
        <f>('Summary Data'!$V113*POWER(CD$51,3))+('Summary Data'!$W113*POWER(CD$51,2))+('Summary Data'!$X113*CD$51)+'Summary Data'!$Y113</f>
        <v>0</v>
      </c>
      <c r="CE58" s="169">
        <f>('Summary Data'!$V113*POWER(CE$51,3))+('Summary Data'!$W113*POWER(CE$51,2))+('Summary Data'!$X113*CE$51)+'Summary Data'!$Y113</f>
        <v>0</v>
      </c>
      <c r="CF58" s="169">
        <f>('Summary Data'!$V113*POWER(CF$51,3))+('Summary Data'!$W113*POWER(CF$51,2))+('Summary Data'!$X113*CF$51)+'Summary Data'!$Y113</f>
        <v>0</v>
      </c>
      <c r="CG58" s="169">
        <f>('Summary Data'!$V113*POWER(CG$51,3))+('Summary Data'!$W113*POWER(CG$51,2))+('Summary Data'!$X113*CG$51)+'Summary Data'!$Y113</f>
        <v>0</v>
      </c>
      <c r="CH58" s="169">
        <f>('Summary Data'!$V113*POWER(CH$51,3))+('Summary Data'!$W113*POWER(CH$51,2))+('Summary Data'!$X113*CH$51)+'Summary Data'!$Y113</f>
        <v>0</v>
      </c>
      <c r="CI58" s="169">
        <f>('Summary Data'!$V113*POWER(CI$51,3))+('Summary Data'!$W113*POWER(CI$51,2))+('Summary Data'!$X113*CI$51)+'Summary Data'!$Y113</f>
        <v>0</v>
      </c>
      <c r="CJ58" s="169">
        <f>('Summary Data'!$V113*POWER(CJ$51,3))+('Summary Data'!$W113*POWER(CJ$51,2))+('Summary Data'!$X113*CJ$51)+'Summary Data'!$Y113</f>
        <v>0</v>
      </c>
      <c r="CK58" s="169">
        <f>('Summary Data'!$V113*POWER(CK$51,3))+('Summary Data'!$W113*POWER(CK$51,2))+('Summary Data'!$X113*CK$51)+'Summary Data'!$Y113</f>
        <v>0</v>
      </c>
      <c r="CL58" s="169">
        <f>('Summary Data'!$V113*POWER(CL$51,3))+('Summary Data'!$W113*POWER(CL$51,2))+('Summary Data'!$X113*CL$51)+'Summary Data'!$Y113</f>
        <v>0</v>
      </c>
      <c r="CM58" s="169">
        <f>('Summary Data'!$V113*POWER(CM$51,3))+('Summary Data'!$W113*POWER(CM$51,2))+('Summary Data'!$X113*CM$51)+'Summary Data'!$Y113</f>
        <v>0</v>
      </c>
      <c r="CN58" s="169">
        <f>('Summary Data'!$V113*POWER(CN$51,3))+('Summary Data'!$W113*POWER(CN$51,2))+('Summary Data'!$X113*CN$51)+'Summary Data'!$Y113</f>
        <v>0</v>
      </c>
      <c r="CO58" s="169">
        <f>('Summary Data'!$V113*POWER(CO$51,3))+('Summary Data'!$W113*POWER(CO$51,2))+('Summary Data'!$X113*CO$51)+'Summary Data'!$Y113</f>
        <v>0</v>
      </c>
      <c r="CP58" s="169">
        <f>('Summary Data'!$V113*POWER(CP$51,3))+('Summary Data'!$W113*POWER(CP$51,2))+('Summary Data'!$X113*CP$51)+'Summary Data'!$Y113</f>
        <v>0</v>
      </c>
      <c r="CQ58" s="170">
        <f>('Summary Data'!$V113*POWER(CQ$51,3))+('Summary Data'!$W113*POWER(CQ$51,2))+('Summary Data'!$X113*CQ$51)+'Summary Data'!$Y113</f>
        <v>0</v>
      </c>
      <c r="CR58" s="170">
        <f>('Summary Data'!$V113*POWER(CR$51,3))+('Summary Data'!$W113*POWER(CR$51,2))+('Summary Data'!$X113*CR$51)+'Summary Data'!$Y113</f>
        <v>0</v>
      </c>
      <c r="CS58" s="170">
        <f>('Summary Data'!$V113*POWER(CS$51,3))+('Summary Data'!$W113*POWER(CS$51,2))+('Summary Data'!$X113*CS$51)+'Summary Data'!$Y113</f>
        <v>0</v>
      </c>
      <c r="CT58" s="170">
        <f>('Summary Data'!$V113*POWER(CT$51,3))+('Summary Data'!$W113*POWER(CT$51,2))+('Summary Data'!$X113*CT$51)+'Summary Data'!$Y113</f>
        <v>0</v>
      </c>
      <c r="CU58" s="170">
        <f>('Summary Data'!$V113*POWER(CU$51,3))+('Summary Data'!$W113*POWER(CU$51,2))+('Summary Data'!$X113*CU$51)+'Summary Data'!$Y113</f>
        <v>0</v>
      </c>
      <c r="CV58" s="170">
        <f>('Summary Data'!$V113*POWER(CV$51,3))+('Summary Data'!$W113*POWER(CV$51,2))+('Summary Data'!$X113*CV$51)+'Summary Data'!$Y113</f>
        <v>0</v>
      </c>
      <c r="CW58" s="170">
        <f>('Summary Data'!$V113*POWER(CW$51,3))+('Summary Data'!$W113*POWER(CW$51,2))+('Summary Data'!$X113*CW$51)+'Summary Data'!$Y113</f>
        <v>0</v>
      </c>
      <c r="CX58" s="170">
        <f>('Summary Data'!$V113*POWER(CX$51,3))+('Summary Data'!$W113*POWER(CX$51,2))+('Summary Data'!$X113*CX$51)+'Summary Data'!$Y113</f>
        <v>0</v>
      </c>
      <c r="CY58" s="170">
        <f>('Summary Data'!$V113*POWER(CY$51,3))+('Summary Data'!$W113*POWER(CY$51,2))+('Summary Data'!$X113*CY$51)+'Summary Data'!$Y113</f>
        <v>0</v>
      </c>
      <c r="CZ58" s="170">
        <f>('Summary Data'!$V113*POWER(CZ$51,3))+('Summary Data'!$W113*POWER(CZ$51,2))+('Summary Data'!$X113*CZ$51)+'Summary Data'!$Y113</f>
        <v>0</v>
      </c>
      <c r="DA58" s="170">
        <f>('Summary Data'!$V113*POWER(DA$51,3))+('Summary Data'!$W113*POWER(DA$51,2))+('Summary Data'!$X113*DA$51)+'Summary Data'!$Y113</f>
        <v>0</v>
      </c>
      <c r="DB58" s="170">
        <f>('Summary Data'!$V113*POWER(DB$51,3))+('Summary Data'!$W113*POWER(DB$51,2))+('Summary Data'!$X113*DB$51)+'Summary Data'!$Y113</f>
        <v>0</v>
      </c>
      <c r="DC58" s="170">
        <f>('Summary Data'!$V113*POWER(DC$51,3))+('Summary Data'!$W113*POWER(DC$51,2))+('Summary Data'!$X113*DC$51)+'Summary Data'!$Y113</f>
        <v>0</v>
      </c>
      <c r="DD58" s="170">
        <f>('Summary Data'!$V113*POWER(DD$51,3))+('Summary Data'!$W113*POWER(DD$51,2))+('Summary Data'!$X113*DD$51)+'Summary Data'!$Y113</f>
        <v>0</v>
      </c>
      <c r="DE58" s="170">
        <f>('Summary Data'!$V113*POWER(DE$51,3))+('Summary Data'!$W113*POWER(DE$51,2))+('Summary Data'!$X113*DE$51)+'Summary Data'!$Y113</f>
        <v>0</v>
      </c>
      <c r="DF58" s="170">
        <f>('Summary Data'!$V113*POWER(DF$51,3))+('Summary Data'!$W113*POWER(DF$51,2))+('Summary Data'!$X113*DF$51)+'Summary Data'!$Y113</f>
        <v>0</v>
      </c>
      <c r="DG58" s="170">
        <f>('Summary Data'!$V113*POWER(DG$51,3))+('Summary Data'!$W113*POWER(DG$51,2))+('Summary Data'!$X113*DG$51)+'Summary Data'!$Y113</f>
        <v>0</v>
      </c>
      <c r="DH58" s="278"/>
    </row>
    <row r="59" spans="2:113" ht="15.75" thickBot="1" x14ac:dyDescent="0.3">
      <c r="B59" s="274"/>
      <c r="C59" s="275"/>
      <c r="D59" s="275"/>
      <c r="E59" s="276"/>
      <c r="F59" s="129">
        <f t="shared" si="7"/>
        <v>6</v>
      </c>
      <c r="G59" s="173">
        <f t="shared" si="8"/>
        <v>2.9353112673640866E-2</v>
      </c>
      <c r="H59" s="174">
        <f t="shared" si="8"/>
        <v>1.1116465336134439E-2</v>
      </c>
      <c r="I59" s="174">
        <f t="shared" si="8"/>
        <v>1.913565426170466E-3</v>
      </c>
      <c r="J59" s="174">
        <f t="shared" si="8"/>
        <v>1.913565426170466E-3</v>
      </c>
      <c r="K59" s="174">
        <f t="shared" si="8"/>
        <v>1.913565426170466E-3</v>
      </c>
      <c r="L59" s="174">
        <f t="shared" si="8"/>
        <v>1.913565426170466E-3</v>
      </c>
      <c r="M59" s="174">
        <f t="shared" si="8"/>
        <v>1.913565426170466E-3</v>
      </c>
      <c r="N59" s="174">
        <f t="shared" si="8"/>
        <v>1.8147535800034503E-3</v>
      </c>
      <c r="O59" s="174">
        <f t="shared" si="8"/>
        <v>0</v>
      </c>
      <c r="P59" s="174">
        <v>0</v>
      </c>
      <c r="Q59" s="174">
        <v>0</v>
      </c>
      <c r="R59" s="174">
        <v>0</v>
      </c>
      <c r="S59" s="174">
        <v>0</v>
      </c>
      <c r="T59" s="174">
        <v>0</v>
      </c>
      <c r="U59" s="174">
        <v>0</v>
      </c>
      <c r="V59" s="175">
        <v>0</v>
      </c>
      <c r="W59" s="173">
        <v>0</v>
      </c>
      <c r="X59" s="174">
        <v>0</v>
      </c>
      <c r="Y59" s="174">
        <v>0</v>
      </c>
      <c r="Z59" s="174">
        <v>0</v>
      </c>
      <c r="AA59" s="174">
        <v>0</v>
      </c>
      <c r="AB59" s="174">
        <v>0</v>
      </c>
      <c r="AC59" s="174">
        <v>0</v>
      </c>
      <c r="AD59" s="174">
        <v>0</v>
      </c>
      <c r="AE59" s="174">
        <v>0</v>
      </c>
      <c r="AF59" s="174">
        <v>0</v>
      </c>
      <c r="AG59" s="174">
        <v>0</v>
      </c>
      <c r="AH59" s="174">
        <v>0</v>
      </c>
      <c r="AI59" s="174">
        <v>0</v>
      </c>
      <c r="AJ59" s="174">
        <v>0</v>
      </c>
      <c r="AK59" s="174">
        <v>0</v>
      </c>
      <c r="AL59" s="174">
        <v>0</v>
      </c>
      <c r="AM59" s="175">
        <v>0</v>
      </c>
      <c r="AN59" s="279"/>
      <c r="CA59" s="215">
        <f t="shared" si="9"/>
        <v>6</v>
      </c>
      <c r="CB59" s="173">
        <f>('Summary Data'!$V112*POWER(CB$51,3))+('Summary Data'!$W112*POWER(CB$51,2))+('Summary Data'!$X112*CB$51)+'Summary Data'!$Y112</f>
        <v>2.9353112673640866E-2</v>
      </c>
      <c r="CC59" s="174">
        <f>('Summary Data'!$V112*POWER(CC$51,3))+('Summary Data'!$W112*POWER(CC$51,2))+('Summary Data'!$X112*CC$51)+'Summary Data'!$Y112</f>
        <v>1.1116465336134439E-2</v>
      </c>
      <c r="CD59" s="174">
        <f>('Summary Data'!$V112*POWER(CD$51,3))+('Summary Data'!$W112*POWER(CD$51,2))+('Summary Data'!$X112*CD$51)+'Summary Data'!$Y112</f>
        <v>1.1364688732635742E-3</v>
      </c>
      <c r="CE59" s="174">
        <f>('Summary Data'!$V112*POWER(CE$51,3))+('Summary Data'!$W112*POWER(CE$51,2))+('Summary Data'!$X112*CE$51)+'Summary Data'!$Y112</f>
        <v>-2.6803480320699916E-3</v>
      </c>
      <c r="CF59" s="174">
        <f>('Summary Data'!$V112*POWER(CF$51,3))+('Summary Data'!$W112*POWER(CF$51,2))+('Summary Data'!$X112*CF$51)+'Summary Data'!$Y112</f>
        <v>-2.4274566969645223E-3</v>
      </c>
      <c r="CG59" s="174">
        <f>('Summary Data'!$V112*POWER(CG$51,3))+('Summary Data'!$W112*POWER(CG$51,2))+('Summary Data'!$X112*CG$51)+'Summary Data'!$Y112</f>
        <v>-1.9832843851828874E-4</v>
      </c>
      <c r="CH59" s="174">
        <f>('Summary Data'!$V112*POWER(CH$51,3))+('Summary Data'!$W112*POWER(CH$51,2))+('Summary Data'!$X112*CH$51)+'Summary Data'!$Y112</f>
        <v>1.913565426170466E-3</v>
      </c>
      <c r="CI59" s="174">
        <f>('Summary Data'!$V112*POWER(CI$51,3))+('Summary Data'!$W112*POWER(CI$51,2))+('Summary Data'!$X112*CI$51)+'Summary Data'!$Y112</f>
        <v>1.8147535800034503E-3</v>
      </c>
      <c r="CJ59" s="174">
        <f>('Summary Data'!$V112*POWER(CJ$51,3))+('Summary Data'!$W112*POWER(CJ$51,2))+('Summary Data'!$X112*CJ$51)+'Summary Data'!$Y112</f>
        <v>-2.5882352941175996E-3</v>
      </c>
      <c r="CK59" s="174">
        <f>('Summary Data'!$V112*POWER(CK$51,3))+('Summary Data'!$W112*POWER(CK$51,2))+('Summary Data'!$X112*CK$51)+'Summary Data'!$Y112</f>
        <v>-1.3388872513290892E-2</v>
      </c>
      <c r="CL59" s="174">
        <f>('Summary Data'!$V112*POWER(CL$51,3))+('Summary Data'!$W112*POWER(CL$51,2))+('Summary Data'!$X112*CL$51)+'Summary Data'!$Y112</f>
        <v>-3.2680629394614816E-2</v>
      </c>
      <c r="CM59" s="174">
        <f>('Summary Data'!$V112*POWER(CM$51,3))+('Summary Data'!$W112*POWER(CM$51,2))+('Summary Data'!$X112*CM$51)+'Summary Data'!$Y112</f>
        <v>-6.255697725518751E-2</v>
      </c>
      <c r="CN59" s="174">
        <f>('Summary Data'!$V112*POWER(CN$51,3))+('Summary Data'!$W112*POWER(CN$51,2))+('Summary Data'!$X112*CN$51)+'Summary Data'!$Y112</f>
        <v>-0.10511138741210731</v>
      </c>
      <c r="CO59" s="174">
        <f>('Summary Data'!$V112*POWER(CO$51,3))+('Summary Data'!$W112*POWER(CO$51,2))+('Summary Data'!$X112*CO$51)+'Summary Data'!$Y112</f>
        <v>-0.16243733118247239</v>
      </c>
      <c r="CP59" s="174">
        <f>('Summary Data'!$V112*POWER(CP$51,3))+('Summary Data'!$W112*POWER(CP$51,2))+('Summary Data'!$X112*CP$51)+'Summary Data'!$Y112</f>
        <v>-0.2366282798833812</v>
      </c>
      <c r="CQ59" s="175">
        <f>('Summary Data'!$V112*POWER(CQ$51,3))+('Summary Data'!$W112*POWER(CQ$51,2))+('Summary Data'!$X112*CQ$51)+'Summary Data'!$Y112</f>
        <v>-0.32977770483193186</v>
      </c>
      <c r="CR59" s="175">
        <f>('Summary Data'!$V112*POWER(CR$51,3))+('Summary Data'!$W112*POWER(CR$51,2))+('Summary Data'!$X112*CR$51)+'Summary Data'!$Y112</f>
        <v>-0.44397907734522268</v>
      </c>
      <c r="CS59" s="175">
        <f>('Summary Data'!$V112*POWER(CS$51,3))+('Summary Data'!$W112*POWER(CS$51,2))+('Summary Data'!$X112*CS$51)+'Summary Data'!$Y112</f>
        <v>-0.58132586874035186</v>
      </c>
      <c r="CT59" s="175">
        <f>('Summary Data'!$V112*POWER(CT$51,3))+('Summary Data'!$W112*POWER(CT$51,2))+('Summary Data'!$X112*CT$51)+'Summary Data'!$Y112</f>
        <v>-0.74391155033441758</v>
      </c>
      <c r="CU59" s="175">
        <f>('Summary Data'!$V112*POWER(CU$51,3))+('Summary Data'!$W112*POWER(CU$51,2))+('Summary Data'!$X112*CU$51)+'Summary Data'!$Y112</f>
        <v>-0.93382959344451844</v>
      </c>
      <c r="CV59" s="175">
        <f>('Summary Data'!$V112*POWER(CV$51,3))+('Summary Data'!$W112*POWER(CV$51,2))+('Summary Data'!$X112*CV$51)+'Summary Data'!$Y112</f>
        <v>-1.1531734693877527</v>
      </c>
      <c r="CW59" s="175">
        <f>('Summary Data'!$V112*POWER(CW$51,3))+('Summary Data'!$W112*POWER(CW$51,2))+('Summary Data'!$X112*CW$51)+'Summary Data'!$Y112</f>
        <v>-1.4040366494812184</v>
      </c>
      <c r="CX59" s="175">
        <f>('Summary Data'!$V112*POWER(CX$51,3))+('Summary Data'!$W112*POWER(CX$51,2))+('Summary Data'!$X112*CX$51)+'Summary Data'!$Y112</f>
        <v>-1.6885126050420134</v>
      </c>
      <c r="CY59" s="175">
        <f>('Summary Data'!$V112*POWER(CY$51,3))+('Summary Data'!$W112*POWER(CY$51,2))+('Summary Data'!$X112*CY$51)+'Summary Data'!$Y112</f>
        <v>-2.0086948073872364</v>
      </c>
      <c r="CZ59" s="175">
        <f>('Summary Data'!$V112*POWER(CZ$51,3))+('Summary Data'!$W112*POWER(CZ$51,2))+('Summary Data'!$X112*CZ$51)+'Summary Data'!$Y112</f>
        <v>-2.3666767278339855</v>
      </c>
      <c r="DA59" s="175">
        <f>('Summary Data'!$V112*POWER(DA$51,3))+('Summary Data'!$W112*POWER(DA$51,2))+('Summary Data'!$X112*DA$51)+'Summary Data'!$Y112</f>
        <v>-2.7645518376993601</v>
      </c>
      <c r="DB59" s="175">
        <f>('Summary Data'!$V112*POWER(DB$51,3))+('Summary Data'!$W112*POWER(DB$51,2))+('Summary Data'!$X112*DB$51)+'Summary Data'!$Y112</f>
        <v>-3.2044136083004564</v>
      </c>
      <c r="DC59" s="175">
        <f>('Summary Data'!$V112*POWER(DC$51,3))+('Summary Data'!$W112*POWER(DC$51,2))+('Summary Data'!$X112*DC$51)+'Summary Data'!$Y112</f>
        <v>-3.6883555109543744</v>
      </c>
      <c r="DD59" s="175">
        <f>('Summary Data'!$V112*POWER(DD$51,3))+('Summary Data'!$W112*POWER(DD$51,2))+('Summary Data'!$X112*DD$51)+'Summary Data'!$Y112</f>
        <v>-4.2184710169782127</v>
      </c>
      <c r="DE59" s="175">
        <f>('Summary Data'!$V112*POWER(DE$51,3))+('Summary Data'!$W112*POWER(DE$51,2))+('Summary Data'!$X112*DE$51)+'Summary Data'!$Y112</f>
        <v>-4.7968535976890676</v>
      </c>
      <c r="DF59" s="175">
        <f>('Summary Data'!$V112*POWER(DF$51,3))+('Summary Data'!$W112*POWER(DF$51,2))+('Summary Data'!$X112*DF$51)+'Summary Data'!$Y112</f>
        <v>-5.4255967244040386</v>
      </c>
      <c r="DG59" s="175">
        <f>('Summary Data'!$V112*POWER(DG$51,3))+('Summary Data'!$W112*POWER(DG$51,2))+('Summary Data'!$X112*DG$51)+'Summary Data'!$Y112</f>
        <v>-6.1067938684402225</v>
      </c>
      <c r="DH59" s="279"/>
    </row>
    <row r="74" spans="9:9" x14ac:dyDescent="0.25">
      <c r="I74" s="114"/>
    </row>
  </sheetData>
  <sheetProtection algorithmName="SHA-512" hashValue="m9UkjGg9gcTGzSBWSsHGK3RRkw+rcHCXMX5b/Iuutnwd5J2E3BT1fbBTbMsm8XLm6NU0KBS3KNOp8hBRbvwEeQ==" saltValue="0TjRVnEkW0xd/kUPPGiY5g==" spinCount="100000" sheet="1" objects="1" scenarios="1"/>
  <mergeCells count="26">
    <mergeCell ref="B10:H10"/>
    <mergeCell ref="A1:T1"/>
    <mergeCell ref="J2:R2"/>
    <mergeCell ref="B5:D5"/>
    <mergeCell ref="P5:S5"/>
    <mergeCell ref="B7:D7"/>
    <mergeCell ref="Q41:Q48"/>
    <mergeCell ref="B13:G13"/>
    <mergeCell ref="B14:E22"/>
    <mergeCell ref="H15:H22"/>
    <mergeCell ref="B24:F24"/>
    <mergeCell ref="G24:N24"/>
    <mergeCell ref="B25:F26"/>
    <mergeCell ref="B28:F28"/>
    <mergeCell ref="B29:E37"/>
    <mergeCell ref="B39:F39"/>
    <mergeCell ref="G39:P39"/>
    <mergeCell ref="B40:E48"/>
    <mergeCell ref="DH52:DH59"/>
    <mergeCell ref="B50:F50"/>
    <mergeCell ref="G50:V50"/>
    <mergeCell ref="W50:AM50"/>
    <mergeCell ref="CB50:CQ50"/>
    <mergeCell ref="CR50:DG50"/>
    <mergeCell ref="B51:E59"/>
    <mergeCell ref="AN52:AN59"/>
  </mergeCells>
  <dataValidations count="1">
    <dataValidation type="list" allowBlank="1" showInputMessage="1" showErrorMessage="1" sqref="E5" xr:uid="{870980FA-6CCA-4762-9D7E-631CCD5A94DC}">
      <formula1>PressureUnits</formula1>
    </dataValidation>
  </dataValidations>
  <pageMargins left="0.70866141732283472" right="0.70866141732283472" top="0.74803149606299213" bottom="0.74803149606299213" header="0.31496062992125984" footer="0.31496062992125984"/>
  <pageSetup paperSize="9" scale="34" fitToHeight="2" orientation="landscape" horizontalDpi="300"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F95248-5B6B-441B-B572-B1ED22C15F72}">
  <sheetPr>
    <pageSetUpPr fitToPage="1"/>
  </sheetPr>
  <dimension ref="A1:CQ70"/>
  <sheetViews>
    <sheetView showGridLines="0" workbookViewId="0">
      <selection activeCell="P12" sqref="P12"/>
    </sheetView>
  </sheetViews>
  <sheetFormatPr defaultRowHeight="15" x14ac:dyDescent="0.25"/>
  <cols>
    <col min="1" max="2" width="9.140625" style="93"/>
    <col min="3" max="3" width="13.140625" style="93" customWidth="1"/>
    <col min="4" max="6" width="9.140625" style="93"/>
    <col min="7" max="8" width="9.140625" style="93" customWidth="1"/>
    <col min="9" max="10" width="9.140625" style="93"/>
    <col min="11" max="11" width="9.140625" style="93" customWidth="1"/>
    <col min="12" max="16" width="9.140625" style="93"/>
    <col min="17" max="17" width="9.140625" style="93" customWidth="1"/>
    <col min="18" max="18" width="9.140625" style="93"/>
    <col min="19" max="19" width="9.28515625" style="93" bestFit="1" customWidth="1"/>
    <col min="20" max="78" width="9.140625" style="93"/>
    <col min="79" max="95" width="9.140625" style="93" hidden="1" customWidth="1"/>
    <col min="96" max="16384" width="9.140625" style="93"/>
  </cols>
  <sheetData>
    <row r="1" spans="1:81" ht="27" thickBot="1" x14ac:dyDescent="0.4">
      <c r="A1" s="262" t="str">
        <f ca="1">MID(CELL("filename",A1),FIND("]",CELL("filename",A1))+1,255)</f>
        <v>Nissan GTR EcuTek</v>
      </c>
      <c r="B1" s="263"/>
      <c r="C1" s="263"/>
      <c r="D1" s="263"/>
      <c r="E1" s="263"/>
      <c r="F1" s="263"/>
      <c r="G1" s="263"/>
      <c r="H1" s="263"/>
      <c r="I1" s="263"/>
      <c r="J1" s="263" t="s">
        <v>104</v>
      </c>
      <c r="K1" s="263"/>
      <c r="L1" s="263"/>
      <c r="M1" s="263"/>
      <c r="N1" s="263"/>
      <c r="O1" s="263"/>
      <c r="P1" s="263"/>
      <c r="Q1" s="263"/>
      <c r="R1" s="263"/>
      <c r="S1" s="263">
        <f>'Summary Data'!$D$69</f>
        <v>1238.6600000000001</v>
      </c>
      <c r="T1" s="264" t="s">
        <v>27</v>
      </c>
      <c r="U1" s="109"/>
      <c r="V1" s="109"/>
      <c r="W1" s="109"/>
      <c r="X1" s="109"/>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109"/>
      <c r="CB1" s="109"/>
      <c r="CC1" s="110"/>
    </row>
    <row r="2" spans="1:81" ht="15.75" thickBot="1" x14ac:dyDescent="0.3">
      <c r="A2" s="92" t="s">
        <v>120</v>
      </c>
      <c r="J2" s="302" t="s">
        <v>74</v>
      </c>
      <c r="K2" s="303"/>
      <c r="L2" s="303"/>
      <c r="M2" s="303"/>
      <c r="N2" s="303"/>
      <c r="O2" s="303"/>
      <c r="P2" s="303"/>
      <c r="Q2" s="303"/>
      <c r="R2" s="304"/>
      <c r="S2" s="111">
        <f>'Summary Data'!$D$69</f>
        <v>1238.6600000000001</v>
      </c>
      <c r="T2" s="112" t="s">
        <v>27</v>
      </c>
    </row>
    <row r="3" spans="1:81" x14ac:dyDescent="0.25">
      <c r="A3" s="94" t="s">
        <v>49</v>
      </c>
      <c r="B3" s="93" t="s">
        <v>119</v>
      </c>
    </row>
    <row r="4" spans="1:81" ht="15.75" thickBot="1" x14ac:dyDescent="0.3"/>
    <row r="5" spans="1:81" ht="15.75" thickBot="1" x14ac:dyDescent="0.3">
      <c r="B5" s="280" t="s">
        <v>75</v>
      </c>
      <c r="C5" s="281"/>
      <c r="D5" s="282"/>
      <c r="E5" s="113" t="s">
        <v>17</v>
      </c>
      <c r="F5" s="114" t="s">
        <v>76</v>
      </c>
      <c r="P5" s="305" t="s">
        <v>77</v>
      </c>
      <c r="Q5" s="305"/>
      <c r="R5" s="305"/>
      <c r="S5" s="305"/>
      <c r="T5" s="115">
        <v>0.87</v>
      </c>
    </row>
    <row r="6" spans="1:81" ht="15.75" thickBot="1" x14ac:dyDescent="0.3"/>
    <row r="7" spans="1:81" ht="15.75" thickBot="1" x14ac:dyDescent="0.3">
      <c r="B7" s="280" t="s">
        <v>78</v>
      </c>
      <c r="C7" s="281"/>
      <c r="D7" s="282"/>
    </row>
    <row r="8" spans="1:81" ht="15.75" thickBot="1" x14ac:dyDescent="0.3">
      <c r="B8" s="116">
        <f>MIN(G62:V62)</f>
        <v>0.02</v>
      </c>
      <c r="C8" s="117" t="s">
        <v>13</v>
      </c>
    </row>
    <row r="9" spans="1:81" ht="15.75" thickBot="1" x14ac:dyDescent="0.3"/>
    <row r="10" spans="1:81" ht="15.75" thickBot="1" x14ac:dyDescent="0.3">
      <c r="B10" s="280" t="s">
        <v>79</v>
      </c>
      <c r="C10" s="281"/>
      <c r="D10" s="281"/>
      <c r="E10" s="281"/>
      <c r="F10" s="281"/>
      <c r="G10" s="281"/>
      <c r="H10" s="282"/>
    </row>
    <row r="11" spans="1:81" ht="15.75" thickBot="1" x14ac:dyDescent="0.3">
      <c r="B11" s="116">
        <f>MAX(G62:V62)</f>
        <v>2</v>
      </c>
      <c r="C11" s="117" t="s">
        <v>13</v>
      </c>
    </row>
    <row r="12" spans="1:81" ht="15.75" thickBot="1" x14ac:dyDescent="0.3">
      <c r="I12" s="114"/>
    </row>
    <row r="13" spans="1:81" ht="15.75" thickBot="1" x14ac:dyDescent="0.3">
      <c r="B13" s="280" t="s">
        <v>80</v>
      </c>
      <c r="C13" s="281"/>
      <c r="D13" s="281"/>
      <c r="E13" s="281"/>
      <c r="F13" s="281"/>
      <c r="G13" s="282"/>
      <c r="H13" s="114"/>
      <c r="I13" s="114"/>
    </row>
    <row r="14" spans="1:81" ht="15.75" thickBot="1" x14ac:dyDescent="0.3">
      <c r="B14" s="268" t="s">
        <v>81</v>
      </c>
      <c r="C14" s="269"/>
      <c r="D14" s="269"/>
      <c r="E14" s="270"/>
      <c r="F14" s="118" t="str">
        <f>$E$5</f>
        <v>bar</v>
      </c>
      <c r="G14" s="119" t="s">
        <v>82</v>
      </c>
    </row>
    <row r="15" spans="1:81" ht="15.75" customHeight="1" thickBot="1" x14ac:dyDescent="0.3">
      <c r="B15" s="271"/>
      <c r="C15" s="272"/>
      <c r="D15" s="272"/>
      <c r="E15" s="273"/>
      <c r="F15" s="120">
        <f>'Summary Data'!$C$16*VLOOKUP($E$5,PressureFactors,2,FALSE)</f>
        <v>2.5</v>
      </c>
      <c r="G15" s="121">
        <f>'Summary Data'!$D$70*IF('Summary Data'!$D$69&gt;1250,1,Help!$AE$15)*$T$5</f>
        <v>1112.505975</v>
      </c>
      <c r="H15" s="277" t="s">
        <v>83</v>
      </c>
      <c r="I15" s="99"/>
      <c r="K15" s="99"/>
    </row>
    <row r="16" spans="1:81" ht="15.75" thickBot="1" x14ac:dyDescent="0.3">
      <c r="B16" s="271"/>
      <c r="C16" s="272"/>
      <c r="D16" s="272"/>
      <c r="E16" s="273"/>
      <c r="F16" s="122">
        <f>'Summary Data'!$C$15*VLOOKUP($E$5,PressureFactors,2,FALSE)</f>
        <v>3</v>
      </c>
      <c r="G16" s="123">
        <f>'Summary Data'!$D$69*IF('Summary Data'!$D$69&gt;1250,1,Help!$AE$15)*$T$5</f>
        <v>1239.2793300000001</v>
      </c>
      <c r="H16" s="278"/>
      <c r="I16" s="124" t="s">
        <v>84</v>
      </c>
    </row>
    <row r="17" spans="2:17" x14ac:dyDescent="0.25">
      <c r="B17" s="271"/>
      <c r="C17" s="272"/>
      <c r="D17" s="272"/>
      <c r="E17" s="273"/>
      <c r="F17" s="125">
        <f>'Summary Data'!$C$14*VLOOKUP($E$5,PressureFactors,2,FALSE)</f>
        <v>3.5</v>
      </c>
      <c r="G17" s="126">
        <f>'Summary Data'!$D$68*IF('Summary Data'!$D$69&gt;1250,1,Help!$AE$15)*$T$5</f>
        <v>1352.1207224999998</v>
      </c>
      <c r="H17" s="278"/>
    </row>
    <row r="18" spans="2:17" x14ac:dyDescent="0.25">
      <c r="B18" s="271"/>
      <c r="C18" s="272"/>
      <c r="D18" s="272"/>
      <c r="E18" s="273"/>
      <c r="F18" s="127">
        <f>'Summary Data'!$C$13*VLOOKUP($E$5,PressureFactors,2,FALSE)</f>
        <v>4</v>
      </c>
      <c r="G18" s="128">
        <f>'Summary Data'!$D$67*IF('Summary Data'!$D$69&gt;1250,1,Help!$AE$15)*$T$5</f>
        <v>1465.7615145</v>
      </c>
      <c r="H18" s="278"/>
    </row>
    <row r="19" spans="2:17" x14ac:dyDescent="0.25">
      <c r="B19" s="271"/>
      <c r="C19" s="272"/>
      <c r="D19" s="272"/>
      <c r="E19" s="273"/>
      <c r="F19" s="127">
        <f>'Summary Data'!$C$12*VLOOKUP($E$5,PressureFactors,2,FALSE)</f>
        <v>4.5</v>
      </c>
      <c r="G19" s="128">
        <f>'Summary Data'!$D$66*IF('Summary Data'!$D$69&gt;1250,1,Help!$AE$15)*$T$5</f>
        <v>1593.2952495</v>
      </c>
      <c r="H19" s="278"/>
    </row>
    <row r="20" spans="2:17" x14ac:dyDescent="0.25">
      <c r="B20" s="271"/>
      <c r="C20" s="272"/>
      <c r="D20" s="272"/>
      <c r="E20" s="273"/>
      <c r="F20" s="127">
        <f>'Summary Data'!$C$11*VLOOKUP($E$5,PressureFactors,2,FALSE)</f>
        <v>5</v>
      </c>
      <c r="G20" s="128">
        <f>'Summary Data'!$D$65*IF('Summary Data'!$D$69&gt;1250,1,Help!$AE$15)*$T$5</f>
        <v>1670.1436544999997</v>
      </c>
      <c r="H20" s="278"/>
    </row>
    <row r="21" spans="2:17" x14ac:dyDescent="0.25">
      <c r="B21" s="271"/>
      <c r="C21" s="272"/>
      <c r="D21" s="272"/>
      <c r="E21" s="273"/>
      <c r="F21" s="127">
        <f>'Summary Data'!$C$10*VLOOKUP($E$5,PressureFactors,2,FALSE)</f>
        <v>5.5</v>
      </c>
      <c r="G21" s="128">
        <f>'Summary Data'!$D$64*IF('Summary Data'!$D$69&gt;1250,1,Help!$AE$15)*$T$5</f>
        <v>1776.4797959999999</v>
      </c>
      <c r="H21" s="278"/>
    </row>
    <row r="22" spans="2:17" ht="15.75" thickBot="1" x14ac:dyDescent="0.3">
      <c r="B22" s="274"/>
      <c r="C22" s="275"/>
      <c r="D22" s="275"/>
      <c r="E22" s="276"/>
      <c r="F22" s="129">
        <f>'Summary Data'!$C$9*VLOOKUP($E$5,PressureFactors,2,FALSE)</f>
        <v>6</v>
      </c>
      <c r="G22" s="130">
        <f>'Summary Data'!$D$63*IF('Summary Data'!$D$69&gt;1250,1,Help!$AE$15)*$T$5</f>
        <v>1858.7659185</v>
      </c>
      <c r="H22" s="279"/>
    </row>
    <row r="23" spans="2:17" ht="15.75" thickBot="1" x14ac:dyDescent="0.3"/>
    <row r="24" spans="2:17" ht="15.75" thickBot="1" x14ac:dyDescent="0.3">
      <c r="B24" s="280" t="s">
        <v>85</v>
      </c>
      <c r="C24" s="281"/>
      <c r="D24" s="281"/>
      <c r="E24" s="281"/>
      <c r="F24" s="282"/>
      <c r="G24" s="283" t="s">
        <v>86</v>
      </c>
      <c r="H24" s="284"/>
      <c r="I24" s="284"/>
      <c r="J24" s="284"/>
      <c r="K24" s="284"/>
      <c r="L24" s="284"/>
      <c r="M24" s="284"/>
      <c r="N24" s="285"/>
    </row>
    <row r="25" spans="2:17" ht="15.75" customHeight="1" thickBot="1" x14ac:dyDescent="0.3">
      <c r="B25" s="297" t="s">
        <v>87</v>
      </c>
      <c r="C25" s="298"/>
      <c r="D25" s="298"/>
      <c r="E25" s="298"/>
      <c r="F25" s="299"/>
      <c r="G25" s="131">
        <v>-40</v>
      </c>
      <c r="H25" s="132">
        <v>-30</v>
      </c>
      <c r="I25" s="132">
        <v>-20</v>
      </c>
      <c r="J25" s="133">
        <v>-10</v>
      </c>
      <c r="K25" s="134">
        <f>'Summary Data'!G31</f>
        <v>0</v>
      </c>
      <c r="L25" s="135">
        <v>10</v>
      </c>
      <c r="M25" s="132">
        <v>20</v>
      </c>
      <c r="N25" s="136">
        <v>30</v>
      </c>
      <c r="O25" s="99"/>
    </row>
    <row r="26" spans="2:17" ht="15.75" thickBot="1" x14ac:dyDescent="0.3">
      <c r="B26" s="300"/>
      <c r="C26" s="301"/>
      <c r="D26" s="301"/>
      <c r="E26" s="301"/>
      <c r="F26" s="301"/>
      <c r="G26" s="137">
        <f t="shared" ref="G26:J26" si="0">IF(G25=0,100,100*SQRT(1/(1+(G25*0.01))))</f>
        <v>129.09944487358055</v>
      </c>
      <c r="H26" s="138">
        <f t="shared" si="0"/>
        <v>119.52286093343936</v>
      </c>
      <c r="I26" s="138">
        <f t="shared" si="0"/>
        <v>111.80339887498948</v>
      </c>
      <c r="J26" s="139">
        <f t="shared" si="0"/>
        <v>105.40925533894598</v>
      </c>
      <c r="K26" s="140">
        <f>IF(K25=0,100,100*SQRT(1/(1+(K25*0.01))))</f>
        <v>100</v>
      </c>
      <c r="L26" s="141">
        <f t="shared" ref="L26:N26" si="1">IF(L25=0,100,100*SQRT(1/(1+(L25*0.01))))</f>
        <v>95.346258924559237</v>
      </c>
      <c r="M26" s="138">
        <f t="shared" si="1"/>
        <v>91.287092917527687</v>
      </c>
      <c r="N26" s="142">
        <f t="shared" si="1"/>
        <v>87.705801930702918</v>
      </c>
      <c r="O26" s="143" t="s">
        <v>39</v>
      </c>
      <c r="P26" s="99"/>
      <c r="Q26" s="144"/>
    </row>
    <row r="27" spans="2:17" ht="15.75" thickBot="1" x14ac:dyDescent="0.3">
      <c r="K27" s="145" t="s">
        <v>88</v>
      </c>
    </row>
    <row r="28" spans="2:17" ht="15.75" thickBot="1" x14ac:dyDescent="0.3">
      <c r="B28" s="280" t="s">
        <v>89</v>
      </c>
      <c r="C28" s="281"/>
      <c r="D28" s="281"/>
      <c r="E28" s="281"/>
      <c r="F28" s="282"/>
      <c r="G28" s="208">
        <f>'Summary Data'!$C$15*VLOOKUP($E$5,PressureFactors,2,FALSE)</f>
        <v>3</v>
      </c>
      <c r="H28" s="124" t="s">
        <v>84</v>
      </c>
      <c r="I28" s="114"/>
    </row>
    <row r="29" spans="2:17" ht="15.75" thickBot="1" x14ac:dyDescent="0.3">
      <c r="B29" s="268" t="s">
        <v>90</v>
      </c>
      <c r="C29" s="269"/>
      <c r="D29" s="269"/>
      <c r="E29" s="270"/>
      <c r="F29" s="118" t="str">
        <f>$E$5</f>
        <v>bar</v>
      </c>
      <c r="G29" s="147" t="s">
        <v>91</v>
      </c>
    </row>
    <row r="30" spans="2:17" ht="15.75" customHeight="1" x14ac:dyDescent="0.25">
      <c r="B30" s="271"/>
      <c r="C30" s="272"/>
      <c r="D30" s="272"/>
      <c r="E30" s="273"/>
      <c r="F30" s="148">
        <f t="shared" ref="F30:F37" si="2">F15</f>
        <v>2.5</v>
      </c>
      <c r="G30" s="149">
        <f>SQRT(1+(($G$28-F30)/F30))</f>
        <v>1.0954451150103321</v>
      </c>
      <c r="H30" s="99"/>
      <c r="I30" s="99"/>
      <c r="K30" s="99"/>
    </row>
    <row r="31" spans="2:17" x14ac:dyDescent="0.25">
      <c r="B31" s="271"/>
      <c r="C31" s="272"/>
      <c r="D31" s="272"/>
      <c r="E31" s="273"/>
      <c r="F31" s="150">
        <f t="shared" si="2"/>
        <v>3</v>
      </c>
      <c r="G31" s="151">
        <f t="shared" ref="G31:G37" si="3">SQRT(1+(($G$28-F31)/F31))</f>
        <v>1</v>
      </c>
      <c r="H31" s="114"/>
      <c r="I31" s="114"/>
    </row>
    <row r="32" spans="2:17" x14ac:dyDescent="0.25">
      <c r="B32" s="271"/>
      <c r="C32" s="272"/>
      <c r="D32" s="272"/>
      <c r="E32" s="273"/>
      <c r="F32" s="152">
        <f t="shared" si="2"/>
        <v>3.5</v>
      </c>
      <c r="G32" s="151">
        <f t="shared" si="3"/>
        <v>0.92582009977255153</v>
      </c>
    </row>
    <row r="33" spans="2:16" x14ac:dyDescent="0.25">
      <c r="B33" s="271"/>
      <c r="C33" s="272"/>
      <c r="D33" s="272"/>
      <c r="E33" s="273"/>
      <c r="F33" s="150">
        <f t="shared" si="2"/>
        <v>4</v>
      </c>
      <c r="G33" s="151">
        <f t="shared" si="3"/>
        <v>0.8660254037844386</v>
      </c>
    </row>
    <row r="34" spans="2:16" x14ac:dyDescent="0.25">
      <c r="B34" s="271"/>
      <c r="C34" s="272"/>
      <c r="D34" s="272"/>
      <c r="E34" s="273"/>
      <c r="F34" s="150">
        <f t="shared" si="2"/>
        <v>4.5</v>
      </c>
      <c r="G34" s="151">
        <f t="shared" si="3"/>
        <v>0.81649658092772603</v>
      </c>
    </row>
    <row r="35" spans="2:16" x14ac:dyDescent="0.25">
      <c r="B35" s="271"/>
      <c r="C35" s="272"/>
      <c r="D35" s="272"/>
      <c r="E35" s="273"/>
      <c r="F35" s="150">
        <f t="shared" si="2"/>
        <v>5</v>
      </c>
      <c r="G35" s="151">
        <f t="shared" si="3"/>
        <v>0.7745966692414834</v>
      </c>
    </row>
    <row r="36" spans="2:16" x14ac:dyDescent="0.25">
      <c r="B36" s="271"/>
      <c r="C36" s="272"/>
      <c r="D36" s="272"/>
      <c r="E36" s="273"/>
      <c r="F36" s="150">
        <f t="shared" si="2"/>
        <v>5.5</v>
      </c>
      <c r="G36" s="151">
        <f t="shared" si="3"/>
        <v>0.7385489458759964</v>
      </c>
    </row>
    <row r="37" spans="2:16" ht="15.75" thickBot="1" x14ac:dyDescent="0.3">
      <c r="B37" s="274"/>
      <c r="C37" s="275"/>
      <c r="D37" s="275"/>
      <c r="E37" s="276"/>
      <c r="F37" s="153">
        <f t="shared" si="2"/>
        <v>6</v>
      </c>
      <c r="G37" s="154">
        <f t="shared" si="3"/>
        <v>0.70710678118654757</v>
      </c>
    </row>
    <row r="38" spans="2:16" ht="15.75" thickBot="1" x14ac:dyDescent="0.3"/>
    <row r="39" spans="2:16" ht="15.75" thickBot="1" x14ac:dyDescent="0.3">
      <c r="B39" s="280" t="s">
        <v>92</v>
      </c>
      <c r="C39" s="281"/>
      <c r="D39" s="281"/>
      <c r="E39" s="281"/>
      <c r="F39" s="282"/>
      <c r="G39" s="283" t="s">
        <v>105</v>
      </c>
      <c r="H39" s="284"/>
      <c r="I39" s="284"/>
      <c r="J39" s="284"/>
      <c r="K39" s="284"/>
      <c r="L39" s="284"/>
      <c r="M39" s="284"/>
      <c r="N39" s="285"/>
    </row>
    <row r="40" spans="2:16" ht="15.75" customHeight="1" thickBot="1" x14ac:dyDescent="0.3">
      <c r="B40" s="288" t="s">
        <v>95</v>
      </c>
      <c r="C40" s="289"/>
      <c r="D40" s="289"/>
      <c r="E40" s="290"/>
      <c r="F40" s="118" t="str">
        <f>$E$5</f>
        <v>bar</v>
      </c>
      <c r="G40" s="155">
        <v>8</v>
      </c>
      <c r="H40" s="156">
        <v>10</v>
      </c>
      <c r="I40" s="156">
        <v>11</v>
      </c>
      <c r="J40" s="156">
        <v>12</v>
      </c>
      <c r="K40" s="156">
        <v>13</v>
      </c>
      <c r="L40" s="156">
        <v>14</v>
      </c>
      <c r="M40" s="156">
        <v>15</v>
      </c>
      <c r="N40" s="157">
        <v>16</v>
      </c>
    </row>
    <row r="41" spans="2:16" ht="15.75" thickBot="1" x14ac:dyDescent="0.3">
      <c r="B41" s="291"/>
      <c r="C41" s="292"/>
      <c r="D41" s="292"/>
      <c r="E41" s="293"/>
      <c r="F41" s="120">
        <f t="shared" ref="F41:F48" si="4">F15</f>
        <v>2.5</v>
      </c>
      <c r="G41" s="158">
        <f>('Summary Data'!$V43*POWER(G$40,3))+('Summary Data'!$W43*POWER(G$40,2))+('Summary Data'!$X43*G$40)+'Summary Data'!$Y43</f>
        <v>2.3875295055821368</v>
      </c>
      <c r="H41" s="159">
        <f>('Summary Data'!$V43*POWER(H$40,3))+('Summary Data'!$W43*POWER(H$40,2))+('Summary Data'!$X43*H$40)+'Summary Data'!$Y43</f>
        <v>1.7389169514695819</v>
      </c>
      <c r="I41" s="159">
        <f>('Summary Data'!$V43*POWER(I$40,3))+('Summary Data'!$W43*POWER(I$40,2))+('Summary Data'!$X43*I$40)+'Summary Data'!$Y43</f>
        <v>1.5302256778309378</v>
      </c>
      <c r="J41" s="159">
        <f>('Summary Data'!$V43*POWER(J$40,3))+('Summary Data'!$W43*POWER(J$40,2))+('Summary Data'!$X43*J$40)+'Summary Data'!$Y43</f>
        <v>1.3759316473000673</v>
      </c>
      <c r="K41" s="159">
        <f>('Summary Data'!$V43*POWER(K$40,3))+('Summary Data'!$W43*POWER(K$40,2))+('Summary Data'!$X43*K$40)+'Summary Data'!$Y43</f>
        <v>1.2590252904989736</v>
      </c>
      <c r="L41" s="159">
        <f>('Summary Data'!$V43*POWER(L$40,3))+('Summary Data'!$W43*POWER(L$40,2))+('Summary Data'!$X43*L$40)+'Summary Data'!$Y43</f>
        <v>1.162497038049672</v>
      </c>
      <c r="M41" s="159">
        <f>('Summary Data'!$V43*POWER(M$40,3))+('Summary Data'!$W43*POWER(M$40,2))+('Summary Data'!$X43*M$40)+'Summary Data'!$Y43</f>
        <v>1.0693373205741636</v>
      </c>
      <c r="N41" s="160">
        <f>('Summary Data'!$V43*POWER(N$40,3))+('Summary Data'!$W43*POWER(N$40,2))+('Summary Data'!$X43*N$40)+'Summary Data'!$Y43</f>
        <v>0.96253656869446402</v>
      </c>
      <c r="O41" s="277" t="s">
        <v>13</v>
      </c>
    </row>
    <row r="42" spans="2:16" ht="15.75" thickBot="1" x14ac:dyDescent="0.3">
      <c r="B42" s="291"/>
      <c r="C42" s="292"/>
      <c r="D42" s="292"/>
      <c r="E42" s="293"/>
      <c r="F42" s="122">
        <f t="shared" si="4"/>
        <v>3</v>
      </c>
      <c r="G42" s="163">
        <f>('Summary Data'!$V42*POWER(G$40,3))+('Summary Data'!$W42*POWER(G$40,2))+('Summary Data'!$X42*G$40)+'Summary Data'!$Y42</f>
        <v>2.5532108452950553</v>
      </c>
      <c r="H42" s="164">
        <f>('Summary Data'!$V42*POWER(H$40,3))+('Summary Data'!$W42*POWER(H$40,2))+('Summary Data'!$X42*H$40)+'Summary Data'!$Y42</f>
        <v>1.80351387559808</v>
      </c>
      <c r="I42" s="164">
        <f>('Summary Data'!$V42*POWER(I$40,3))+('Summary Data'!$W42*POWER(I$40,2))+('Summary Data'!$X42*I$40)+'Summary Data'!$Y42</f>
        <v>1.5817502620186801</v>
      </c>
      <c r="J42" s="164">
        <f>('Summary Data'!$V42*POWER(J$40,3))+('Summary Data'!$W42*POWER(J$40,2))+('Summary Data'!$X42*J$40)+'Summary Data'!$Y42</f>
        <v>1.428346046935518</v>
      </c>
      <c r="K42" s="164">
        <f>('Summary Data'!$V42*POWER(K$40,3))+('Summary Data'!$W42*POWER(K$40,2))+('Summary Data'!$X42*K$40)+'Summary Data'!$Y42</f>
        <v>1.3180283435862297</v>
      </c>
      <c r="L42" s="164">
        <f>('Summary Data'!$V42*POWER(L$40,3))+('Summary Data'!$W42*POWER(L$40,2))+('Summary Data'!$X42*L$40)+'Summary Data'!$Y42</f>
        <v>1.2255242652084792</v>
      </c>
      <c r="M42" s="164">
        <f>('Summary Data'!$V42*POWER(M$40,3))+('Summary Data'!$W42*POWER(M$40,2))+('Summary Data'!$X42*M$40)+'Summary Data'!$Y42</f>
        <v>1.1255609250398724</v>
      </c>
      <c r="N42" s="165">
        <f>('Summary Data'!$V42*POWER(N$40,3))+('Summary Data'!$W42*POWER(N$40,2))+('Summary Data'!$X42*N$40)+'Summary Data'!$Y42</f>
        <v>0.99286543631806445</v>
      </c>
      <c r="O42" s="278"/>
      <c r="P42" s="124" t="s">
        <v>84</v>
      </c>
    </row>
    <row r="43" spans="2:16" x14ac:dyDescent="0.25">
      <c r="B43" s="291"/>
      <c r="C43" s="292"/>
      <c r="D43" s="292"/>
      <c r="E43" s="293"/>
      <c r="F43" s="125">
        <f t="shared" si="4"/>
        <v>3.5</v>
      </c>
      <c r="G43" s="168">
        <f>('Summary Data'!$V41*POWER(G$40,3))+('Summary Data'!$W41*POWER(G$40,2))+('Summary Data'!$X41*G$40)+'Summary Data'!$Y41</f>
        <v>2.6981770334928239</v>
      </c>
      <c r="H43" s="169">
        <f>('Summary Data'!$V41*POWER(H$40,3))+('Summary Data'!$W41*POWER(H$40,2))+('Summary Data'!$X41*H$40)+'Summary Data'!$Y41</f>
        <v>1.8901445659603553</v>
      </c>
      <c r="I43" s="169">
        <f>('Summary Data'!$V41*POWER(I$40,3))+('Summary Data'!$W41*POWER(I$40,2))+('Summary Data'!$X41*I$40)+'Summary Data'!$Y41</f>
        <v>1.6319731146046941</v>
      </c>
      <c r="J43" s="169">
        <f>('Summary Data'!$V41*POWER(J$40,3))+('Summary Data'!$W41*POWER(J$40,2))+('Summary Data'!$X41*J$40)+'Summary Data'!$Y41</f>
        <v>1.4440660742765967</v>
      </c>
      <c r="K43" s="169">
        <f>('Summary Data'!$V41*POWER(K$40,3))+('Summary Data'!$W41*POWER(K$40,2))+('Summary Data'!$X41*K$40)+'Summary Data'!$Y41</f>
        <v>1.3061993620414682</v>
      </c>
      <c r="L43" s="169">
        <f>('Summary Data'!$V41*POWER(L$40,3))+('Summary Data'!$W41*POWER(L$40,2))+('Summary Data'!$X41*L$40)+'Summary Data'!$Y41</f>
        <v>1.1981488949646852</v>
      </c>
      <c r="M43" s="169">
        <f>('Summary Data'!$V41*POWER(M$40,3))+('Summary Data'!$W41*POWER(M$40,2))+('Summary Data'!$X41*M$40)+'Summary Data'!$Y41</f>
        <v>1.0996905901116385</v>
      </c>
      <c r="N43" s="170">
        <f>('Summary Data'!$V41*POWER(N$40,3))+('Summary Data'!$W41*POWER(N$40,2))+('Summary Data'!$X41*N$40)+'Summary Data'!$Y41</f>
        <v>0.99060036454773481</v>
      </c>
      <c r="O43" s="278"/>
    </row>
    <row r="44" spans="2:16" x14ac:dyDescent="0.25">
      <c r="B44" s="291"/>
      <c r="C44" s="292"/>
      <c r="D44" s="292"/>
      <c r="E44" s="293"/>
      <c r="F44" s="127">
        <f t="shared" si="4"/>
        <v>4</v>
      </c>
      <c r="G44" s="168">
        <f>('Summary Data'!$V40*POWER(G$40,3))+('Summary Data'!$W40*POWER(G$40,2))+('Summary Data'!$X40*G$40)+'Summary Data'!$Y40</f>
        <v>2.9246188197767236</v>
      </c>
      <c r="H44" s="169">
        <f>('Summary Data'!$V40*POWER(H$40,3))+('Summary Data'!$W40*POWER(H$40,2))+('Summary Data'!$X40*H$40)+'Summary Data'!$Y40</f>
        <v>1.9675928457507474</v>
      </c>
      <c r="I44" s="169">
        <f>('Summary Data'!$V40*POWER(I$40,3))+('Summary Data'!$W40*POWER(I$40,2))+('Summary Data'!$X40*I$40)+'Summary Data'!$Y40</f>
        <v>1.6831662109820087</v>
      </c>
      <c r="J44" s="169">
        <f>('Summary Data'!$V40*POWER(J$40,3))+('Summary Data'!$W40*POWER(J$40,2))+('Summary Data'!$X40*J$40)+'Summary Data'!$Y40</f>
        <v>1.4895265436318113</v>
      </c>
      <c r="K44" s="169">
        <f>('Summary Data'!$V40*POWER(K$40,3))+('Summary Data'!$W40*POWER(K$40,2))+('Summary Data'!$X40*K$40)+'Summary Data'!$Y40</f>
        <v>1.3577208931419484</v>
      </c>
      <c r="L44" s="169">
        <f>('Summary Data'!$V40*POWER(L$40,3))+('Summary Data'!$W40*POWER(L$40,2))+('Summary Data'!$X40*L$40)+'Summary Data'!$Y40</f>
        <v>1.25879630895421</v>
      </c>
      <c r="M44" s="169">
        <f>('Summary Data'!$V40*POWER(M$40,3))+('Summary Data'!$W40*POWER(M$40,2))+('Summary Data'!$X40*M$40)+'Summary Data'!$Y40</f>
        <v>1.1637998405103716</v>
      </c>
      <c r="N44" s="170">
        <f>('Summary Data'!$V40*POWER(N$40,3))+('Summary Data'!$W40*POWER(N$40,2))+('Summary Data'!$X40*N$40)+'Summary Data'!$Y40</f>
        <v>1.0437785372522228</v>
      </c>
      <c r="O44" s="278"/>
    </row>
    <row r="45" spans="2:16" x14ac:dyDescent="0.25">
      <c r="B45" s="291"/>
      <c r="C45" s="292"/>
      <c r="D45" s="292"/>
      <c r="E45" s="293"/>
      <c r="F45" s="127">
        <f t="shared" si="4"/>
        <v>4.5</v>
      </c>
      <c r="G45" s="168">
        <f>('Summary Data'!$V39*POWER(G$40,3))+('Summary Data'!$W39*POWER(G$40,2))+('Summary Data'!$X39*G$40)+'Summary Data'!$Y39</f>
        <v>3.1822312599681055</v>
      </c>
      <c r="H45" s="169">
        <f>('Summary Data'!$V39*POWER(H$40,3))+('Summary Data'!$W39*POWER(H$40,2))+('Summary Data'!$X39*H$40)+'Summary Data'!$Y39</f>
        <v>2.0851901344269734</v>
      </c>
      <c r="I45" s="169">
        <f>('Summary Data'!$V39*POWER(I$40,3))+('Summary Data'!$W39*POWER(I$40,2))+('Summary Data'!$X39*I$40)+'Summary Data'!$Y39</f>
        <v>1.7676529961266745</v>
      </c>
      <c r="J45" s="169">
        <f>('Summary Data'!$V39*POWER(J$40,3))+('Summary Data'!$W39*POWER(J$40,2))+('Summary Data'!$X39*J$40)+'Summary Data'!$Y39</f>
        <v>1.5586534518113524</v>
      </c>
      <c r="K45" s="169">
        <f>('Summary Data'!$V39*POWER(K$40,3))+('Summary Data'!$W39*POWER(K$40,2))+('Summary Data'!$X39*K$40)+'Summary Data'!$Y39</f>
        <v>1.4241029847345672</v>
      </c>
      <c r="L45" s="169">
        <f>('Summary Data'!$V39*POWER(L$40,3))+('Summary Data'!$W39*POWER(L$40,2))+('Summary Data'!$X39*L$40)+'Summary Data'!$Y39</f>
        <v>1.3299130781499287</v>
      </c>
      <c r="M45" s="169">
        <f>('Summary Data'!$V39*POWER(M$40,3))+('Summary Data'!$W39*POWER(M$40,2))+('Summary Data'!$X39*M$40)+'Summary Data'!$Y39</f>
        <v>1.2419952153110074</v>
      </c>
      <c r="N45" s="170">
        <f>('Summary Data'!$V39*POWER(N$40,3))+('Summary Data'!$W39*POWER(N$40,2))+('Summary Data'!$X39*N$40)+'Summary Data'!$Y39</f>
        <v>1.1262608794714097</v>
      </c>
      <c r="O45" s="278"/>
    </row>
    <row r="46" spans="2:16" x14ac:dyDescent="0.25">
      <c r="B46" s="291"/>
      <c r="C46" s="292"/>
      <c r="D46" s="292"/>
      <c r="E46" s="293"/>
      <c r="F46" s="127">
        <f t="shared" si="4"/>
        <v>5</v>
      </c>
      <c r="G46" s="168">
        <f>('Summary Data'!$V38*POWER(G$40,3))+('Summary Data'!$W38*POWER(G$40,2))+('Summary Data'!$X38*G$40)+'Summary Data'!$Y38</f>
        <v>3.6591148325358844</v>
      </c>
      <c r="H46" s="169">
        <f>('Summary Data'!$V38*POWER(H$40,3))+('Summary Data'!$W38*POWER(H$40,2))+('Summary Data'!$X38*H$40)+'Summary Data'!$Y38</f>
        <v>2.23742002734107</v>
      </c>
      <c r="I46" s="169">
        <f>('Summary Data'!$V38*POWER(I$40,3))+('Summary Data'!$W38*POWER(I$40,2))+('Summary Data'!$X38*I$40)+'Summary Data'!$Y38</f>
        <v>1.8566106174527164</v>
      </c>
      <c r="J46" s="169">
        <f>('Summary Data'!$V38*POWER(J$40,3))+('Summary Data'!$W38*POWER(J$40,2))+('Summary Data'!$X38*J$40)+'Summary Data'!$Y38</f>
        <v>1.6244315333789032</v>
      </c>
      <c r="K46" s="169">
        <f>('Summary Data'!$V38*POWER(K$40,3))+('Summary Data'!$W38*POWER(K$40,2))+('Summary Data'!$X38*K$40)+'Summary Data'!$Y38</f>
        <v>1.4873365231260038</v>
      </c>
      <c r="L46" s="169">
        <f>('Summary Data'!$V38*POWER(L$40,3))+('Summary Data'!$W38*POWER(L$40,2))+('Summary Data'!$X38*L$40)+'Summary Data'!$Y38</f>
        <v>1.3917793347003879</v>
      </c>
      <c r="M46" s="169">
        <f>('Summary Data'!$V38*POWER(M$40,3))+('Summary Data'!$W38*POWER(M$40,2))+('Summary Data'!$X38*M$40)+'Summary Data'!$Y38</f>
        <v>1.2842137161084537</v>
      </c>
      <c r="N46" s="170">
        <f>('Summary Data'!$V38*POWER(N$40,3))+('Summary Data'!$W38*POWER(N$40,2))+('Summary Data'!$X38*N$40)+'Summary Data'!$Y38</f>
        <v>1.1110934153565779</v>
      </c>
      <c r="O46" s="278"/>
    </row>
    <row r="47" spans="2:16" x14ac:dyDescent="0.25">
      <c r="B47" s="291"/>
      <c r="C47" s="292"/>
      <c r="D47" s="292"/>
      <c r="E47" s="293"/>
      <c r="F47" s="127">
        <f t="shared" si="4"/>
        <v>5.5</v>
      </c>
      <c r="G47" s="168">
        <f>('Summary Data'!$V37*POWER(G$40,3))+('Summary Data'!$W37*POWER(G$40,2))+('Summary Data'!$X37*G$40)+'Summary Data'!$Y37</f>
        <v>4.8356044657097215</v>
      </c>
      <c r="H47" s="169">
        <f>('Summary Data'!$V37*POWER(H$40,3))+('Summary Data'!$W37*POWER(H$40,2))+('Summary Data'!$X37*H$40)+'Summary Data'!$Y37</f>
        <v>2.502823080428314</v>
      </c>
      <c r="I47" s="169">
        <f>('Summary Data'!$V37*POWER(I$40,3))+('Summary Data'!$W37*POWER(I$40,2))+('Summary Data'!$X37*I$40)+'Summary Data'!$Y37</f>
        <v>1.9524232171337275</v>
      </c>
      <c r="J47" s="169">
        <f>('Summary Data'!$V37*POWER(J$40,3))+('Summary Data'!$W37*POWER(J$40,2))+('Summary Data'!$X37*J$40)+'Summary Data'!$Y37</f>
        <v>1.6726987924356251</v>
      </c>
      <c r="K47" s="169">
        <f>('Summary Data'!$V37*POWER(K$40,3))+('Summary Data'!$W37*POWER(K$40,2))+('Summary Data'!$X37*K$40)+'Summary Data'!$Y37</f>
        <v>1.5586609706083294</v>
      </c>
      <c r="L47" s="169">
        <f>('Summary Data'!$V37*POWER(L$40,3))+('Summary Data'!$W37*POWER(L$40,2))+('Summary Data'!$X37*L$40)+'Summary Data'!$Y37</f>
        <v>1.5053209159261485</v>
      </c>
      <c r="M47" s="169">
        <f>('Summary Data'!$V37*POWER(M$40,3))+('Summary Data'!$W37*POWER(M$40,2))+('Summary Data'!$X37*M$40)+'Summary Data'!$Y37</f>
        <v>1.4076897926634899</v>
      </c>
      <c r="N47" s="170">
        <f>('Summary Data'!$V37*POWER(N$40,3))+('Summary Data'!$W37*POWER(N$40,2))+('Summary Data'!$X37*N$40)+'Summary Data'!$Y37</f>
        <v>1.1607787650945482</v>
      </c>
      <c r="O47" s="278"/>
    </row>
    <row r="48" spans="2:16" ht="15.75" thickBot="1" x14ac:dyDescent="0.3">
      <c r="B48" s="294"/>
      <c r="C48" s="295"/>
      <c r="D48" s="295"/>
      <c r="E48" s="296"/>
      <c r="F48" s="129">
        <f t="shared" si="4"/>
        <v>6</v>
      </c>
      <c r="G48" s="173">
        <f>('Summary Data'!$V36*POWER(G$40,3))+('Summary Data'!$W36*POWER(G$40,2))+('Summary Data'!$X36*G$40)+'Summary Data'!$Y36</f>
        <v>7.7828165869218822</v>
      </c>
      <c r="H48" s="174">
        <f>('Summary Data'!$V36*POWER(H$40,3))+('Summary Data'!$W36*POWER(H$40,2))+('Summary Data'!$X36*H$40)+'Summary Data'!$Y36</f>
        <v>2.9344074960127529</v>
      </c>
      <c r="I48" s="174">
        <f>('Summary Data'!$V36*POWER(I$40,3))+('Summary Data'!$W36*POWER(I$40,2))+('Summary Data'!$X36*I$40)+'Summary Data'!$Y36</f>
        <v>1.9511807928913214</v>
      </c>
      <c r="J48" s="174">
        <f>('Summary Data'!$V36*POWER(J$40,3))+('Summary Data'!$W36*POWER(J$40,2))+('Summary Data'!$X36*J$40)+'Summary Data'!$Y36</f>
        <v>1.5824390521758716</v>
      </c>
      <c r="K48" s="174">
        <f>('Summary Data'!$V36*POWER(K$40,3))+('Summary Data'!$W36*POWER(K$40,2))+('Summary Data'!$X36*K$40)+'Summary Data'!$Y36</f>
        <v>1.5685570745044544</v>
      </c>
      <c r="L48" s="174">
        <f>('Summary Data'!$V36*POWER(L$40,3))+('Summary Data'!$W36*POWER(L$40,2))+('Summary Data'!$X36*L$40)+'Summary Data'!$Y36</f>
        <v>1.6499096605148935</v>
      </c>
      <c r="M48" s="174">
        <f>('Summary Data'!$V36*POWER(M$40,3))+('Summary Data'!$W36*POWER(M$40,2))+('Summary Data'!$X36*M$40)+'Summary Data'!$Y36</f>
        <v>1.5668716108452685</v>
      </c>
      <c r="N48" s="175">
        <f>('Summary Data'!$V36*POWER(N$40,3))+('Summary Data'!$W36*POWER(N$40,2))+('Summary Data'!$X36*N$40)+'Summary Data'!$Y36</f>
        <v>1.0598177261335451</v>
      </c>
      <c r="O48" s="279"/>
    </row>
    <row r="60" spans="2:95" ht="15.75" thickBot="1" x14ac:dyDescent="0.3">
      <c r="CA60" s="114" t="s">
        <v>96</v>
      </c>
    </row>
    <row r="61" spans="2:95" ht="15.75" thickBot="1" x14ac:dyDescent="0.3">
      <c r="B61" s="286" t="s">
        <v>100</v>
      </c>
      <c r="C61" s="287"/>
      <c r="D61" s="287"/>
      <c r="E61" s="287"/>
      <c r="F61" s="282"/>
      <c r="G61" s="283" t="s">
        <v>98</v>
      </c>
      <c r="H61" s="284"/>
      <c r="I61" s="284"/>
      <c r="J61" s="284"/>
      <c r="K61" s="284"/>
      <c r="L61" s="284"/>
      <c r="M61" s="284"/>
      <c r="N61" s="284"/>
      <c r="O61" s="284"/>
      <c r="P61" s="284"/>
      <c r="Q61" s="284"/>
      <c r="R61" s="284"/>
      <c r="S61" s="284"/>
      <c r="T61" s="284"/>
      <c r="U61" s="284"/>
      <c r="V61" s="285"/>
      <c r="CA61" s="178"/>
      <c r="CB61" s="283" t="s">
        <v>98</v>
      </c>
      <c r="CC61" s="284"/>
      <c r="CD61" s="284"/>
      <c r="CE61" s="284"/>
      <c r="CF61" s="284"/>
      <c r="CG61" s="284"/>
      <c r="CH61" s="284"/>
      <c r="CI61" s="284"/>
      <c r="CJ61" s="284"/>
      <c r="CK61" s="284"/>
      <c r="CL61" s="284"/>
      <c r="CM61" s="284"/>
      <c r="CN61" s="284"/>
      <c r="CO61" s="284"/>
      <c r="CP61" s="284"/>
      <c r="CQ61" s="285"/>
    </row>
    <row r="62" spans="2:95" ht="15.75" customHeight="1" thickBot="1" x14ac:dyDescent="0.3">
      <c r="B62" s="268" t="s">
        <v>81</v>
      </c>
      <c r="C62" s="269"/>
      <c r="D62" s="269"/>
      <c r="E62" s="270"/>
      <c r="F62" s="118" t="str">
        <f>$E$5</f>
        <v>bar</v>
      </c>
      <c r="G62" s="192">
        <f>'Summary Data'!$C$149</f>
        <v>0.02</v>
      </c>
      <c r="H62" s="193">
        <f>'Summary Data'!$C$148</f>
        <v>0.09</v>
      </c>
      <c r="I62" s="193">
        <f>'Summary Data'!$C$147</f>
        <v>0.16</v>
      </c>
      <c r="J62" s="193">
        <f>'Summary Data'!$C$146</f>
        <v>0.23</v>
      </c>
      <c r="K62" s="193">
        <f>'Summary Data'!$C$145</f>
        <v>0.3</v>
      </c>
      <c r="L62" s="193">
        <f>'Summary Data'!$C$144</f>
        <v>0.37</v>
      </c>
      <c r="M62" s="193">
        <f>'Summary Data'!$C$143</f>
        <v>0.44</v>
      </c>
      <c r="N62" s="193">
        <f>'Summary Data'!$C$142</f>
        <v>0.51</v>
      </c>
      <c r="O62" s="193">
        <f>'Summary Data'!$C$141</f>
        <v>0.57999999999999996</v>
      </c>
      <c r="P62" s="193">
        <f>'Summary Data'!$C$140</f>
        <v>0.65</v>
      </c>
      <c r="Q62" s="193">
        <f>'Summary Data'!$C$139</f>
        <v>0.72</v>
      </c>
      <c r="R62" s="193">
        <f>'Summary Data'!$C$138</f>
        <v>0.79</v>
      </c>
      <c r="S62" s="193">
        <f>'Summary Data'!$C$137</f>
        <v>0.86</v>
      </c>
      <c r="T62" s="193">
        <f>'Summary Data'!$C$136</f>
        <v>0.93</v>
      </c>
      <c r="U62" s="193">
        <f>'Summary Data'!$C$135</f>
        <v>1</v>
      </c>
      <c r="V62" s="194">
        <f>'Summary Data'!$C$134</f>
        <v>2</v>
      </c>
      <c r="CA62" s="182" t="str">
        <f t="shared" ref="CA62:CQ62" si="5">F62</f>
        <v>bar</v>
      </c>
      <c r="CB62" s="179">
        <f t="shared" si="5"/>
        <v>0.02</v>
      </c>
      <c r="CC62" s="180">
        <f t="shared" si="5"/>
        <v>0.09</v>
      </c>
      <c r="CD62" s="180">
        <f t="shared" si="5"/>
        <v>0.16</v>
      </c>
      <c r="CE62" s="180">
        <f t="shared" si="5"/>
        <v>0.23</v>
      </c>
      <c r="CF62" s="180">
        <f t="shared" si="5"/>
        <v>0.3</v>
      </c>
      <c r="CG62" s="180">
        <f t="shared" si="5"/>
        <v>0.37</v>
      </c>
      <c r="CH62" s="180">
        <f t="shared" si="5"/>
        <v>0.44</v>
      </c>
      <c r="CI62" s="180">
        <f t="shared" si="5"/>
        <v>0.51</v>
      </c>
      <c r="CJ62" s="180">
        <f t="shared" si="5"/>
        <v>0.57999999999999996</v>
      </c>
      <c r="CK62" s="180">
        <f t="shared" si="5"/>
        <v>0.65</v>
      </c>
      <c r="CL62" s="180">
        <f t="shared" si="5"/>
        <v>0.72</v>
      </c>
      <c r="CM62" s="180">
        <f t="shared" si="5"/>
        <v>0.79</v>
      </c>
      <c r="CN62" s="180">
        <f t="shared" si="5"/>
        <v>0.86</v>
      </c>
      <c r="CO62" s="180">
        <f t="shared" si="5"/>
        <v>0.93</v>
      </c>
      <c r="CP62" s="180">
        <f t="shared" si="5"/>
        <v>1</v>
      </c>
      <c r="CQ62" s="181">
        <f t="shared" si="5"/>
        <v>2</v>
      </c>
    </row>
    <row r="63" spans="2:95" ht="15" customHeight="1" thickBot="1" x14ac:dyDescent="0.3">
      <c r="B63" s="271"/>
      <c r="C63" s="272"/>
      <c r="D63" s="272"/>
      <c r="E63" s="273"/>
      <c r="F63" s="120">
        <f t="shared" ref="F63:F70" si="6">F15</f>
        <v>2.5</v>
      </c>
      <c r="G63" s="195">
        <f t="shared" ref="G63:U70" si="7">IF(CB63&gt;H63,MAX(CB63,0),H63)</f>
        <v>146.09019607843135</v>
      </c>
      <c r="H63" s="196">
        <f t="shared" si="7"/>
        <v>127.82128851540614</v>
      </c>
      <c r="I63" s="196">
        <f t="shared" si="7"/>
        <v>114.30221934927815</v>
      </c>
      <c r="J63" s="196">
        <f t="shared" si="7"/>
        <v>104.91006248653305</v>
      </c>
      <c r="K63" s="196">
        <f t="shared" si="7"/>
        <v>103.59051928463694</v>
      </c>
      <c r="L63" s="196">
        <f t="shared" si="7"/>
        <v>103.59051928463694</v>
      </c>
      <c r="M63" s="196">
        <f t="shared" si="7"/>
        <v>103.59051928463694</v>
      </c>
      <c r="N63" s="196">
        <f t="shared" si="7"/>
        <v>103.59051928463694</v>
      </c>
      <c r="O63" s="196">
        <f t="shared" si="7"/>
        <v>103.59051928463694</v>
      </c>
      <c r="P63" s="196">
        <f t="shared" si="7"/>
        <v>103.59051928463694</v>
      </c>
      <c r="Q63" s="196">
        <f t="shared" si="7"/>
        <v>103.59051928463694</v>
      </c>
      <c r="R63" s="196">
        <f t="shared" si="7"/>
        <v>103.59051928463694</v>
      </c>
      <c r="S63" s="196">
        <f t="shared" si="7"/>
        <v>103.30889894419306</v>
      </c>
      <c r="T63" s="196">
        <f t="shared" si="7"/>
        <v>100.92492997198889</v>
      </c>
      <c r="U63" s="196">
        <f t="shared" si="7"/>
        <v>100</v>
      </c>
      <c r="V63" s="197">
        <v>100</v>
      </c>
      <c r="W63" s="277" t="s">
        <v>101</v>
      </c>
      <c r="CA63" s="187">
        <f>F63</f>
        <v>2.5</v>
      </c>
      <c r="CB63" s="195">
        <f>('Summary Data'!$V163*POWER(CB$62,3))+('Summary Data'!$W163*POWER(CB$62,2))+('Summary Data'!$X163*CB$62)+'Summary Data'!$Y163</f>
        <v>146.09019607843135</v>
      </c>
      <c r="CC63" s="196">
        <f>('Summary Data'!$V163*POWER(CC$62,3))+('Summary Data'!$W163*POWER(CC$62,2))+('Summary Data'!$X163*CC$62)+'Summary Data'!$Y163</f>
        <v>127.82128851540614</v>
      </c>
      <c r="CD63" s="196">
        <f>('Summary Data'!$V163*POWER(CD$62,3))+('Summary Data'!$W163*POWER(CD$62,2))+('Summary Data'!$X163*CD$62)+'Summary Data'!$Y163</f>
        <v>114.30221934927815</v>
      </c>
      <c r="CE63" s="196">
        <f>('Summary Data'!$V163*POWER(CE$62,3))+('Summary Data'!$W163*POWER(CE$62,2))+('Summary Data'!$X163*CE$62)+'Summary Data'!$Y163</f>
        <v>104.91006248653305</v>
      </c>
      <c r="CF63" s="196">
        <f>('Summary Data'!$V163*POWER(CF$62,3))+('Summary Data'!$W163*POWER(CF$62,2))+('Summary Data'!$X163*CF$62)+'Summary Data'!$Y163</f>
        <v>99.021891833656525</v>
      </c>
      <c r="CG63" s="196">
        <f>('Summary Data'!$V163*POWER(CG$62,3))+('Summary Data'!$W163*POWER(CG$62,2))+('Summary Data'!$X163*CG$62)+'Summary Data'!$Y163</f>
        <v>96.014781297134206</v>
      </c>
      <c r="CH63" s="196">
        <f>('Summary Data'!$V163*POWER(CH$62,3))+('Summary Data'!$W163*POWER(CH$62,2))+('Summary Data'!$X163*CH$62)+'Summary Data'!$Y163</f>
        <v>95.265804783451813</v>
      </c>
      <c r="CI63" s="196">
        <f>('Summary Data'!$V163*POWER(CI$62,3))+('Summary Data'!$W163*POWER(CI$62,2))+('Summary Data'!$X163*CI$62)+'Summary Data'!$Y163</f>
        <v>96.152036199095022</v>
      </c>
      <c r="CJ63" s="196">
        <f>('Summary Data'!$V163*POWER(CJ$62,3))+('Summary Data'!$W163*POWER(CJ$62,2))+('Summary Data'!$X163*CJ$62)+'Summary Data'!$Y163</f>
        <v>98.050549450549454</v>
      </c>
      <c r="CK63" s="196">
        <f>('Summary Data'!$V163*POWER(CK$62,3))+('Summary Data'!$W163*POWER(CK$62,2))+('Summary Data'!$X163*CK$62)+'Summary Data'!$Y163</f>
        <v>100.33841844430077</v>
      </c>
      <c r="CL63" s="196">
        <f>('Summary Data'!$V163*POWER(CL$62,3))+('Summary Data'!$W163*POWER(CL$62,2))+('Summary Data'!$X163*CL$62)+'Summary Data'!$Y163</f>
        <v>102.39271708683472</v>
      </c>
      <c r="CM63" s="196">
        <f>('Summary Data'!$V163*POWER(CM$62,3))+('Summary Data'!$W163*POWER(CM$62,2))+('Summary Data'!$X163*CM$62)+'Summary Data'!$Y163</f>
        <v>103.59051928463694</v>
      </c>
      <c r="CN63" s="196">
        <f>('Summary Data'!$V163*POWER(CN$62,3))+('Summary Data'!$W163*POWER(CN$62,2))+('Summary Data'!$X163*CN$62)+'Summary Data'!$Y163</f>
        <v>103.30889894419306</v>
      </c>
      <c r="CO63" s="196">
        <f>('Summary Data'!$V163*POWER(CO$62,3))+('Summary Data'!$W163*POWER(CO$62,2))+('Summary Data'!$X163*CO$62)+'Summary Data'!$Y163</f>
        <v>100.92492997198889</v>
      </c>
      <c r="CP63" s="196">
        <f>('Summary Data'!$V163*POWER(CP$62,3))+('Summary Data'!$W163*POWER(CP$62,2))+('Summary Data'!$X163*CP$62)+'Summary Data'!$Y163</f>
        <v>95.815686274509915</v>
      </c>
      <c r="CQ63" s="197">
        <f>('Summary Data'!$V163*POWER(CQ$62,3))+('Summary Data'!$W163*POWER(CQ$62,2))+('Summary Data'!$X163*CQ$62)+'Summary Data'!$Y163</f>
        <v>-643.94439358160662</v>
      </c>
    </row>
    <row r="64" spans="2:95" ht="15.75" thickBot="1" x14ac:dyDescent="0.3">
      <c r="B64" s="271"/>
      <c r="C64" s="272"/>
      <c r="D64" s="272"/>
      <c r="E64" s="273"/>
      <c r="F64" s="122">
        <f t="shared" si="6"/>
        <v>3</v>
      </c>
      <c r="G64" s="198">
        <f t="shared" si="7"/>
        <v>174.13039215686277</v>
      </c>
      <c r="H64" s="199">
        <f t="shared" si="7"/>
        <v>145.53795518207286</v>
      </c>
      <c r="I64" s="199">
        <f t="shared" si="7"/>
        <v>124.2480392156863</v>
      </c>
      <c r="J64" s="199">
        <f t="shared" si="7"/>
        <v>109.31456582633055</v>
      </c>
      <c r="K64" s="199">
        <f t="shared" si="7"/>
        <v>105.14929971988789</v>
      </c>
      <c r="L64" s="199">
        <f t="shared" si="7"/>
        <v>105.14929971988789</v>
      </c>
      <c r="M64" s="199">
        <f t="shared" si="7"/>
        <v>105.14929971988789</v>
      </c>
      <c r="N64" s="199">
        <f t="shared" si="7"/>
        <v>105.14929971988789</v>
      </c>
      <c r="O64" s="199">
        <f t="shared" si="7"/>
        <v>105.14929971988789</v>
      </c>
      <c r="P64" s="199">
        <f t="shared" si="7"/>
        <v>105.14929971988789</v>
      </c>
      <c r="Q64" s="199">
        <f t="shared" si="7"/>
        <v>105.14929971988789</v>
      </c>
      <c r="R64" s="199">
        <f t="shared" si="7"/>
        <v>105.14929971988789</v>
      </c>
      <c r="S64" s="199">
        <f t="shared" si="7"/>
        <v>104.85028011204486</v>
      </c>
      <c r="T64" s="199">
        <f t="shared" si="7"/>
        <v>101.44691876750699</v>
      </c>
      <c r="U64" s="199">
        <f t="shared" si="7"/>
        <v>100</v>
      </c>
      <c r="V64" s="200">
        <v>100</v>
      </c>
      <c r="W64" s="278"/>
      <c r="X64" s="124" t="s">
        <v>84</v>
      </c>
      <c r="CA64" s="188">
        <f t="shared" ref="CA64:CA70" si="8">F64</f>
        <v>3</v>
      </c>
      <c r="CB64" s="198">
        <f>('Summary Data'!$V162*POWER(CB$62,3))+('Summary Data'!$W162*POWER(CB$62,2))+('Summary Data'!$X162*CB$62)+'Summary Data'!$Y162</f>
        <v>174.13039215686277</v>
      </c>
      <c r="CC64" s="199">
        <f>('Summary Data'!$V162*POWER(CC$62,3))+('Summary Data'!$W162*POWER(CC$62,2))+('Summary Data'!$X162*CC$62)+'Summary Data'!$Y162</f>
        <v>145.53795518207286</v>
      </c>
      <c r="CD64" s="199">
        <f>('Summary Data'!$V162*POWER(CD$62,3))+('Summary Data'!$W162*POWER(CD$62,2))+('Summary Data'!$X162*CD$62)+'Summary Data'!$Y162</f>
        <v>124.2480392156863</v>
      </c>
      <c r="CE64" s="199">
        <f>('Summary Data'!$V162*POWER(CE$62,3))+('Summary Data'!$W162*POWER(CE$62,2))+('Summary Data'!$X162*CE$62)+'Summary Data'!$Y162</f>
        <v>109.31456582633055</v>
      </c>
      <c r="CF64" s="199">
        <f>('Summary Data'!$V162*POWER(CF$62,3))+('Summary Data'!$W162*POWER(CF$62,2))+('Summary Data'!$X162*CF$62)+'Summary Data'!$Y162</f>
        <v>99.79145658263306</v>
      </c>
      <c r="CG64" s="199">
        <f>('Summary Data'!$V162*POWER(CG$62,3))+('Summary Data'!$W162*POWER(CG$62,2))+('Summary Data'!$X162*CG$62)+'Summary Data'!$Y162</f>
        <v>94.732633053221292</v>
      </c>
      <c r="CH64" s="199">
        <f>('Summary Data'!$V162*POWER(CH$62,3))+('Summary Data'!$W162*POWER(CH$62,2))+('Summary Data'!$X162*CH$62)+'Summary Data'!$Y162</f>
        <v>93.192016806722677</v>
      </c>
      <c r="CI64" s="199">
        <f>('Summary Data'!$V162*POWER(CI$62,3))+('Summary Data'!$W162*POWER(CI$62,2))+('Summary Data'!$X162*CI$62)+'Summary Data'!$Y162</f>
        <v>94.223529411764673</v>
      </c>
      <c r="CJ64" s="199">
        <f>('Summary Data'!$V162*POWER(CJ$62,3))+('Summary Data'!$W162*POWER(CJ$62,2))+('Summary Data'!$X162*CJ$62)+'Summary Data'!$Y162</f>
        <v>96.881092436974825</v>
      </c>
      <c r="CK64" s="199">
        <f>('Summary Data'!$V162*POWER(CK$62,3))+('Summary Data'!$W162*POWER(CK$62,2))+('Summary Data'!$X162*CK$62)+'Summary Data'!$Y162</f>
        <v>100.21862745098036</v>
      </c>
      <c r="CL64" s="199">
        <f>('Summary Data'!$V162*POWER(CL$62,3))+('Summary Data'!$W162*POWER(CL$62,2))+('Summary Data'!$X162*CL$62)+'Summary Data'!$Y162</f>
        <v>103.29005602240898</v>
      </c>
      <c r="CM64" s="199">
        <f>('Summary Data'!$V162*POWER(CM$62,3))+('Summary Data'!$W162*POWER(CM$62,2))+('Summary Data'!$X162*CM$62)+'Summary Data'!$Y162</f>
        <v>105.14929971988789</v>
      </c>
      <c r="CN64" s="199">
        <f>('Summary Data'!$V162*POWER(CN$62,3))+('Summary Data'!$W162*POWER(CN$62,2))+('Summary Data'!$X162*CN$62)+'Summary Data'!$Y162</f>
        <v>104.85028011204486</v>
      </c>
      <c r="CO64" s="199">
        <f>('Summary Data'!$V162*POWER(CO$62,3))+('Summary Data'!$W162*POWER(CO$62,2))+('Summary Data'!$X162*CO$62)+'Summary Data'!$Y162</f>
        <v>101.44691876750699</v>
      </c>
      <c r="CP64" s="199">
        <f>('Summary Data'!$V162*POWER(CP$62,3))+('Summary Data'!$W162*POWER(CP$62,2))+('Summary Data'!$X162*CP$62)+'Summary Data'!$Y162</f>
        <v>93.993137254902024</v>
      </c>
      <c r="CQ64" s="200">
        <f>('Summary Data'!$V162*POWER(CQ$62,3))+('Summary Data'!$W162*POWER(CQ$62,2))+('Summary Data'!$X162*CQ$62)+'Summary Data'!$Y162</f>
        <v>-1015.480652260902</v>
      </c>
    </row>
    <row r="65" spans="2:95" x14ac:dyDescent="0.25">
      <c r="B65" s="271"/>
      <c r="C65" s="272"/>
      <c r="D65" s="272"/>
      <c r="E65" s="273"/>
      <c r="F65" s="125">
        <f t="shared" si="6"/>
        <v>3.5</v>
      </c>
      <c r="G65" s="201">
        <f t="shared" si="7"/>
        <v>180.50849673202615</v>
      </c>
      <c r="H65" s="202">
        <f t="shared" si="7"/>
        <v>149.55541549953315</v>
      </c>
      <c r="I65" s="202">
        <f t="shared" si="7"/>
        <v>126.49265962795374</v>
      </c>
      <c r="J65" s="202">
        <f t="shared" si="7"/>
        <v>110.29923866982689</v>
      </c>
      <c r="K65" s="202">
        <f t="shared" si="7"/>
        <v>105.52907419377999</v>
      </c>
      <c r="L65" s="202">
        <f t="shared" si="7"/>
        <v>105.52907419377999</v>
      </c>
      <c r="M65" s="202">
        <f t="shared" si="7"/>
        <v>105.52907419377999</v>
      </c>
      <c r="N65" s="202">
        <f t="shared" si="7"/>
        <v>105.52907419377999</v>
      </c>
      <c r="O65" s="202">
        <f t="shared" si="7"/>
        <v>105.52907419377999</v>
      </c>
      <c r="P65" s="202">
        <f t="shared" si="7"/>
        <v>105.52907419377999</v>
      </c>
      <c r="Q65" s="202">
        <f t="shared" si="7"/>
        <v>105.52907419377999</v>
      </c>
      <c r="R65" s="202">
        <f t="shared" si="7"/>
        <v>105.52907419377999</v>
      </c>
      <c r="S65" s="202">
        <f t="shared" si="7"/>
        <v>105.21509732097962</v>
      </c>
      <c r="T65" s="202">
        <f t="shared" si="7"/>
        <v>101.56055088702152</v>
      </c>
      <c r="U65" s="202">
        <f t="shared" si="7"/>
        <v>100</v>
      </c>
      <c r="V65" s="203">
        <v>100</v>
      </c>
      <c r="W65" s="278"/>
      <c r="CA65" s="189">
        <f t="shared" si="8"/>
        <v>3.5</v>
      </c>
      <c r="CB65" s="201">
        <f>('Summary Data'!$V161*POWER(CB$62,3))+('Summary Data'!$W161*POWER(CB$62,2))+('Summary Data'!$X161*CB$62)+'Summary Data'!$Y161</f>
        <v>180.50849673202615</v>
      </c>
      <c r="CC65" s="202">
        <f>('Summary Data'!$V161*POWER(CC$62,3))+('Summary Data'!$W161*POWER(CC$62,2))+('Summary Data'!$X161*CC$62)+'Summary Data'!$Y161</f>
        <v>149.55541549953315</v>
      </c>
      <c r="CD65" s="202">
        <f>('Summary Data'!$V161*POWER(CD$62,3))+('Summary Data'!$W161*POWER(CD$62,2))+('Summary Data'!$X161*CD$62)+'Summary Data'!$Y161</f>
        <v>126.49265962795374</v>
      </c>
      <c r="CE65" s="202">
        <f>('Summary Data'!$V161*POWER(CE$62,3))+('Summary Data'!$W161*POWER(CE$62,2))+('Summary Data'!$X161*CE$62)+'Summary Data'!$Y161</f>
        <v>110.29923866982689</v>
      </c>
      <c r="CF65" s="202">
        <f>('Summary Data'!$V161*POWER(CF$62,3))+('Summary Data'!$W161*POWER(CF$62,2))+('Summary Data'!$X161*CF$62)+'Summary Data'!$Y161</f>
        <v>99.954162177691558</v>
      </c>
      <c r="CG65" s="202">
        <f>('Summary Data'!$V161*POWER(CG$62,3))+('Summary Data'!$W161*POWER(CG$62,2))+('Summary Data'!$X161*CG$62)+'Summary Data'!$Y161</f>
        <v>94.436439704086695</v>
      </c>
      <c r="CH65" s="202">
        <f>('Summary Data'!$V161*POWER(CH$62,3))+('Summary Data'!$W161*POWER(CH$62,2))+('Summary Data'!$X161*CH$62)+'Summary Data'!$Y161</f>
        <v>92.725080801551343</v>
      </c>
      <c r="CI65" s="202">
        <f>('Summary Data'!$V161*POWER(CI$62,3))+('Summary Data'!$W161*POWER(CI$62,2))+('Summary Data'!$X161*CI$62)+'Summary Data'!$Y161</f>
        <v>93.799095022624385</v>
      </c>
      <c r="CJ65" s="202">
        <f>('Summary Data'!$V161*POWER(CJ$62,3))+('Summary Data'!$W161*POWER(CJ$62,2))+('Summary Data'!$X161*CJ$62)+'Summary Data'!$Y161</f>
        <v>96.63749191984482</v>
      </c>
      <c r="CK65" s="202">
        <f>('Summary Data'!$V161*POWER(CK$62,3))+('Summary Data'!$W161*POWER(CK$62,2))+('Summary Data'!$X161*CK$62)+'Summary Data'!$Y161</f>
        <v>100.21928104575159</v>
      </c>
      <c r="CL65" s="202">
        <f>('Summary Data'!$V161*POWER(CL$62,3))+('Summary Data'!$W161*POWER(CL$62,2))+('Summary Data'!$X161*CL$62)+'Summary Data'!$Y161</f>
        <v>103.5234719528836</v>
      </c>
      <c r="CM65" s="202">
        <f>('Summary Data'!$V161*POWER(CM$62,3))+('Summary Data'!$W161*POWER(CM$62,2))+('Summary Data'!$X161*CM$62)+'Summary Data'!$Y161</f>
        <v>105.52907419377999</v>
      </c>
      <c r="CN65" s="202">
        <f>('Summary Data'!$V161*POWER(CN$62,3))+('Summary Data'!$W161*POWER(CN$62,2))+('Summary Data'!$X161*CN$62)+'Summary Data'!$Y161</f>
        <v>105.21509732097962</v>
      </c>
      <c r="CO65" s="202">
        <f>('Summary Data'!$V161*POWER(CO$62,3))+('Summary Data'!$W161*POWER(CO$62,2))+('Summary Data'!$X161*CO$62)+'Summary Data'!$Y161</f>
        <v>101.56055088702152</v>
      </c>
      <c r="CP65" s="202">
        <f>('Summary Data'!$V161*POWER(CP$62,3))+('Summary Data'!$W161*POWER(CP$62,2))+('Summary Data'!$X161*CP$62)+'Summary Data'!$Y161</f>
        <v>93.54444444444448</v>
      </c>
      <c r="CQ65" s="203">
        <f>('Summary Data'!$V161*POWER(CQ$62,3))+('Summary Data'!$W161*POWER(CQ$62,2))+('Summary Data'!$X161*CQ$62)+'Summary Data'!$Y161</f>
        <v>-1102.3351528157023</v>
      </c>
    </row>
    <row r="66" spans="2:95" x14ac:dyDescent="0.25">
      <c r="B66" s="271"/>
      <c r="C66" s="272"/>
      <c r="D66" s="272"/>
      <c r="E66" s="273"/>
      <c r="F66" s="127">
        <f t="shared" si="6"/>
        <v>4</v>
      </c>
      <c r="G66" s="201">
        <f t="shared" si="7"/>
        <v>136.11176470588242</v>
      </c>
      <c r="H66" s="202">
        <f t="shared" si="7"/>
        <v>121.42058823529418</v>
      </c>
      <c r="I66" s="202">
        <f t="shared" si="7"/>
        <v>110.61176470588241</v>
      </c>
      <c r="J66" s="202">
        <f t="shared" si="7"/>
        <v>103.17058823529416</v>
      </c>
      <c r="K66" s="202">
        <f t="shared" si="7"/>
        <v>103.11176470588239</v>
      </c>
      <c r="L66" s="202">
        <f t="shared" si="7"/>
        <v>103.11176470588239</v>
      </c>
      <c r="M66" s="202">
        <f t="shared" si="7"/>
        <v>103.11176470588239</v>
      </c>
      <c r="N66" s="202">
        <f t="shared" si="7"/>
        <v>103.11176470588239</v>
      </c>
      <c r="O66" s="202">
        <f t="shared" si="7"/>
        <v>103.11176470588239</v>
      </c>
      <c r="P66" s="202">
        <f t="shared" si="7"/>
        <v>103.11176470588239</v>
      </c>
      <c r="Q66" s="202">
        <f t="shared" si="7"/>
        <v>103.11176470588239</v>
      </c>
      <c r="R66" s="202">
        <f t="shared" si="7"/>
        <v>103.11176470588239</v>
      </c>
      <c r="S66" s="202">
        <f t="shared" si="7"/>
        <v>102.81764705882352</v>
      </c>
      <c r="T66" s="202">
        <f t="shared" si="7"/>
        <v>100.74411764705886</v>
      </c>
      <c r="U66" s="202">
        <f t="shared" si="7"/>
        <v>100</v>
      </c>
      <c r="V66" s="203">
        <v>100</v>
      </c>
      <c r="W66" s="278"/>
      <c r="CA66" s="190">
        <f t="shared" si="8"/>
        <v>4</v>
      </c>
      <c r="CB66" s="201">
        <f>('Summary Data'!$V160*POWER(CB$62,3))+('Summary Data'!$W160*POWER(CB$62,2))+('Summary Data'!$X160*CB$62)+'Summary Data'!$Y160</f>
        <v>136.11176470588242</v>
      </c>
      <c r="CC66" s="202">
        <f>('Summary Data'!$V160*POWER(CC$62,3))+('Summary Data'!$W160*POWER(CC$62,2))+('Summary Data'!$X160*CC$62)+'Summary Data'!$Y160</f>
        <v>121.42058823529418</v>
      </c>
      <c r="CD66" s="202">
        <f>('Summary Data'!$V160*POWER(CD$62,3))+('Summary Data'!$W160*POWER(CD$62,2))+('Summary Data'!$X160*CD$62)+'Summary Data'!$Y160</f>
        <v>110.61176470588241</v>
      </c>
      <c r="CE66" s="202">
        <f>('Summary Data'!$V160*POWER(CE$62,3))+('Summary Data'!$W160*POWER(CE$62,2))+('Summary Data'!$X160*CE$62)+'Summary Data'!$Y160</f>
        <v>103.17058823529416</v>
      </c>
      <c r="CF66" s="202">
        <f>('Summary Data'!$V160*POWER(CF$62,3))+('Summary Data'!$W160*POWER(CF$62,2))+('Summary Data'!$X160*CF$62)+'Summary Data'!$Y160</f>
        <v>98.582352941176509</v>
      </c>
      <c r="CG66" s="202">
        <f>('Summary Data'!$V160*POWER(CG$62,3))+('Summary Data'!$W160*POWER(CG$62,2))+('Summary Data'!$X160*CG$62)+'Summary Data'!$Y160</f>
        <v>96.332352941176495</v>
      </c>
      <c r="CH66" s="202">
        <f>('Summary Data'!$V160*POWER(CH$62,3))+('Summary Data'!$W160*POWER(CH$62,2))+('Summary Data'!$X160*CH$62)+'Summary Data'!$Y160</f>
        <v>95.905882352941205</v>
      </c>
      <c r="CI66" s="202">
        <f>('Summary Data'!$V160*POWER(CI$62,3))+('Summary Data'!$W160*POWER(CI$62,2))+('Summary Data'!$X160*CI$62)+'Summary Data'!$Y160</f>
        <v>96.788235294117669</v>
      </c>
      <c r="CJ66" s="202">
        <f>('Summary Data'!$V160*POWER(CJ$62,3))+('Summary Data'!$W160*POWER(CJ$62,2))+('Summary Data'!$X160*CJ$62)+'Summary Data'!$Y160</f>
        <v>98.464705882352945</v>
      </c>
      <c r="CK66" s="202">
        <f>('Summary Data'!$V160*POWER(CK$62,3))+('Summary Data'!$W160*POWER(CK$62,2))+('Summary Data'!$X160*CK$62)+'Summary Data'!$Y160</f>
        <v>100.42058823529412</v>
      </c>
      <c r="CL66" s="202">
        <f>('Summary Data'!$V160*POWER(CL$62,3))+('Summary Data'!$W160*POWER(CL$62,2))+('Summary Data'!$X160*CL$62)+'Summary Data'!$Y160</f>
        <v>102.14117647058825</v>
      </c>
      <c r="CM66" s="202">
        <f>('Summary Data'!$V160*POWER(CM$62,3))+('Summary Data'!$W160*POWER(CM$62,2))+('Summary Data'!$X160*CM$62)+'Summary Data'!$Y160</f>
        <v>103.11176470588239</v>
      </c>
      <c r="CN66" s="202">
        <f>('Summary Data'!$V160*POWER(CN$62,3))+('Summary Data'!$W160*POWER(CN$62,2))+('Summary Data'!$X160*CN$62)+'Summary Data'!$Y160</f>
        <v>102.81764705882352</v>
      </c>
      <c r="CO66" s="202">
        <f>('Summary Data'!$V160*POWER(CO$62,3))+('Summary Data'!$W160*POWER(CO$62,2))+('Summary Data'!$X160*CO$62)+'Summary Data'!$Y160</f>
        <v>100.74411764705886</v>
      </c>
      <c r="CP66" s="202">
        <f>('Summary Data'!$V160*POWER(CP$62,3))+('Summary Data'!$W160*POWER(CP$62,2))+('Summary Data'!$X160*CP$62)+'Summary Data'!$Y160</f>
        <v>96.37647058823535</v>
      </c>
      <c r="CQ66" s="203">
        <f>('Summary Data'!$V160*POWER(CQ$62,3))+('Summary Data'!$W160*POWER(CQ$62,2))+('Summary Data'!$X160*CQ$62)+'Summary Data'!$Y160</f>
        <v>-521.57070828331234</v>
      </c>
    </row>
    <row r="67" spans="2:95" x14ac:dyDescent="0.25">
      <c r="B67" s="271"/>
      <c r="C67" s="272"/>
      <c r="D67" s="272"/>
      <c r="E67" s="273"/>
      <c r="F67" s="127">
        <f t="shared" si="6"/>
        <v>4.5</v>
      </c>
      <c r="G67" s="201">
        <f t="shared" si="7"/>
        <v>148.32450980392159</v>
      </c>
      <c r="H67" s="202">
        <f t="shared" si="7"/>
        <v>129.02619047619049</v>
      </c>
      <c r="I67" s="202">
        <f t="shared" si="7"/>
        <v>114.76924154277097</v>
      </c>
      <c r="J67" s="202">
        <f t="shared" si="7"/>
        <v>104.89039000215472</v>
      </c>
      <c r="K67" s="202">
        <f t="shared" si="7"/>
        <v>103.8783236371471</v>
      </c>
      <c r="L67" s="202">
        <f t="shared" si="7"/>
        <v>103.8783236371471</v>
      </c>
      <c r="M67" s="202">
        <f t="shared" si="7"/>
        <v>103.8783236371471</v>
      </c>
      <c r="N67" s="202">
        <f t="shared" si="7"/>
        <v>103.8783236371471</v>
      </c>
      <c r="O67" s="202">
        <f t="shared" si="7"/>
        <v>103.8783236371471</v>
      </c>
      <c r="P67" s="202">
        <f t="shared" si="7"/>
        <v>103.8783236371471</v>
      </c>
      <c r="Q67" s="202">
        <f t="shared" si="7"/>
        <v>103.8783236371471</v>
      </c>
      <c r="R67" s="202">
        <f t="shared" si="7"/>
        <v>103.8783236371471</v>
      </c>
      <c r="S67" s="202">
        <f t="shared" si="7"/>
        <v>103.55506356388702</v>
      </c>
      <c r="T67" s="202">
        <f t="shared" si="7"/>
        <v>100.9771708683474</v>
      </c>
      <c r="U67" s="202">
        <f t="shared" si="7"/>
        <v>100</v>
      </c>
      <c r="V67" s="203">
        <v>100</v>
      </c>
      <c r="W67" s="278"/>
      <c r="CA67" s="190">
        <f t="shared" si="8"/>
        <v>4.5</v>
      </c>
      <c r="CB67" s="201">
        <f>('Summary Data'!$V159*POWER(CB$62,3))+('Summary Data'!$W159*POWER(CB$62,2))+('Summary Data'!$X159*CB$62)+'Summary Data'!$Y159</f>
        <v>148.32450980392159</v>
      </c>
      <c r="CC67" s="202">
        <f>('Summary Data'!$V159*POWER(CC$62,3))+('Summary Data'!$W159*POWER(CC$62,2))+('Summary Data'!$X159*CC$62)+'Summary Data'!$Y159</f>
        <v>129.02619047619049</v>
      </c>
      <c r="CD67" s="202">
        <f>('Summary Data'!$V159*POWER(CD$62,3))+('Summary Data'!$W159*POWER(CD$62,2))+('Summary Data'!$X159*CD$62)+'Summary Data'!$Y159</f>
        <v>114.76924154277097</v>
      </c>
      <c r="CE67" s="202">
        <f>('Summary Data'!$V159*POWER(CE$62,3))+('Summary Data'!$W159*POWER(CE$62,2))+('Summary Data'!$X159*CE$62)+'Summary Data'!$Y159</f>
        <v>104.89039000215472</v>
      </c>
      <c r="CF67" s="202">
        <f>('Summary Data'!$V159*POWER(CF$62,3))+('Summary Data'!$W159*POWER(CF$62,2))+('Summary Data'!$X159*CF$62)+'Summary Data'!$Y159</f>
        <v>98.726362852833461</v>
      </c>
      <c r="CG67" s="202">
        <f>('Summary Data'!$V159*POWER(CG$62,3))+('Summary Data'!$W159*POWER(CG$62,2))+('Summary Data'!$X159*CG$62)+'Summary Data'!$Y159</f>
        <v>95.613887093298857</v>
      </c>
      <c r="CH67" s="202">
        <f>('Summary Data'!$V159*POWER(CH$62,3))+('Summary Data'!$W159*POWER(CH$62,2))+('Summary Data'!$X159*CH$62)+'Summary Data'!$Y159</f>
        <v>94.889689722042661</v>
      </c>
      <c r="CI67" s="202">
        <f>('Summary Data'!$V159*POWER(CI$62,3))+('Summary Data'!$W159*POWER(CI$62,2))+('Summary Data'!$X159*CI$62)+'Summary Data'!$Y159</f>
        <v>95.890497737556558</v>
      </c>
      <c r="CJ67" s="202">
        <f>('Summary Data'!$V159*POWER(CJ$62,3))+('Summary Data'!$W159*POWER(CJ$62,2))+('Summary Data'!$X159*CJ$62)+'Summary Data'!$Y159</f>
        <v>97.953038138332232</v>
      </c>
      <c r="CK67" s="202">
        <f>('Summary Data'!$V159*POWER(CK$62,3))+('Summary Data'!$W159*POWER(CK$62,2))+('Summary Data'!$X159*CK$62)+'Summary Data'!$Y159</f>
        <v>100.41403792286141</v>
      </c>
      <c r="CL67" s="202">
        <f>('Summary Data'!$V159*POWER(CL$62,3))+('Summary Data'!$W159*POWER(CL$62,2))+('Summary Data'!$X159*CL$62)+'Summary Data'!$Y159</f>
        <v>102.61022408963581</v>
      </c>
      <c r="CM67" s="202">
        <f>('Summary Data'!$V159*POWER(CM$62,3))+('Summary Data'!$W159*POWER(CM$62,2))+('Summary Data'!$X159*CM$62)+'Summary Data'!$Y159</f>
        <v>103.8783236371471</v>
      </c>
      <c r="CN67" s="202">
        <f>('Summary Data'!$V159*POWER(CN$62,3))+('Summary Data'!$W159*POWER(CN$62,2))+('Summary Data'!$X159*CN$62)+'Summary Data'!$Y159</f>
        <v>103.55506356388702</v>
      </c>
      <c r="CO67" s="202">
        <f>('Summary Data'!$V159*POWER(CO$62,3))+('Summary Data'!$W159*POWER(CO$62,2))+('Summary Data'!$X159*CO$62)+'Summary Data'!$Y159</f>
        <v>100.9771708683474</v>
      </c>
      <c r="CP67" s="202">
        <f>('Summary Data'!$V159*POWER(CP$62,3))+('Summary Data'!$W159*POWER(CP$62,2))+('Summary Data'!$X159*CP$62)+'Summary Data'!$Y159</f>
        <v>95.481372549019625</v>
      </c>
      <c r="CQ67" s="203">
        <f>('Summary Data'!$V159*POWER(CQ$62,3))+('Summary Data'!$W159*POWER(CQ$62,2))+('Summary Data'!$X159*CQ$62)+'Summary Data'!$Y159</f>
        <v>-694.74713643699079</v>
      </c>
    </row>
    <row r="68" spans="2:95" x14ac:dyDescent="0.25">
      <c r="B68" s="271"/>
      <c r="C68" s="272"/>
      <c r="D68" s="272"/>
      <c r="E68" s="273"/>
      <c r="F68" s="127">
        <f t="shared" si="6"/>
        <v>5</v>
      </c>
      <c r="G68" s="201">
        <f t="shared" si="7"/>
        <v>103.43921568627451</v>
      </c>
      <c r="H68" s="202">
        <f t="shared" si="7"/>
        <v>102.04005602240896</v>
      </c>
      <c r="I68" s="202">
        <f t="shared" si="7"/>
        <v>101.01064425770309</v>
      </c>
      <c r="J68" s="202">
        <f t="shared" si="7"/>
        <v>100.30196078431374</v>
      </c>
      <c r="K68" s="202">
        <f t="shared" si="7"/>
        <v>100.29635854341737</v>
      </c>
      <c r="L68" s="202">
        <f t="shared" si="7"/>
        <v>100.29635854341737</v>
      </c>
      <c r="M68" s="202">
        <f t="shared" si="7"/>
        <v>100.29635854341737</v>
      </c>
      <c r="N68" s="202">
        <f t="shared" si="7"/>
        <v>100.29635854341737</v>
      </c>
      <c r="O68" s="202">
        <f t="shared" si="7"/>
        <v>100.29635854341737</v>
      </c>
      <c r="P68" s="202">
        <f t="shared" si="7"/>
        <v>100.29635854341737</v>
      </c>
      <c r="Q68" s="202">
        <f t="shared" si="7"/>
        <v>100.29635854341737</v>
      </c>
      <c r="R68" s="202">
        <f t="shared" si="7"/>
        <v>100.29635854341737</v>
      </c>
      <c r="S68" s="202">
        <f t="shared" si="7"/>
        <v>100.26834733893558</v>
      </c>
      <c r="T68" s="202">
        <f t="shared" si="7"/>
        <v>100.07086834733894</v>
      </c>
      <c r="U68" s="202">
        <f t="shared" si="7"/>
        <v>100</v>
      </c>
      <c r="V68" s="203">
        <v>100</v>
      </c>
      <c r="W68" s="278"/>
      <c r="CA68" s="190">
        <f t="shared" si="8"/>
        <v>5</v>
      </c>
      <c r="CB68" s="201">
        <f>('Summary Data'!$V158*POWER(CB$62,3))+('Summary Data'!$W158*POWER(CB$62,2))+('Summary Data'!$X158*CB$62)+'Summary Data'!$Y158</f>
        <v>103.43921568627451</v>
      </c>
      <c r="CC68" s="202">
        <f>('Summary Data'!$V158*POWER(CC$62,3))+('Summary Data'!$W158*POWER(CC$62,2))+('Summary Data'!$X158*CC$62)+'Summary Data'!$Y158</f>
        <v>102.04005602240896</v>
      </c>
      <c r="CD68" s="202">
        <f>('Summary Data'!$V158*POWER(CD$62,3))+('Summary Data'!$W158*POWER(CD$62,2))+('Summary Data'!$X158*CD$62)+'Summary Data'!$Y158</f>
        <v>101.01064425770309</v>
      </c>
      <c r="CE68" s="202">
        <f>('Summary Data'!$V158*POWER(CE$62,3))+('Summary Data'!$W158*POWER(CE$62,2))+('Summary Data'!$X158*CE$62)+'Summary Data'!$Y158</f>
        <v>100.30196078431374</v>
      </c>
      <c r="CF68" s="202">
        <f>('Summary Data'!$V158*POWER(CF$62,3))+('Summary Data'!$W158*POWER(CF$62,2))+('Summary Data'!$X158*CF$62)+'Summary Data'!$Y158</f>
        <v>99.864985994397756</v>
      </c>
      <c r="CG68" s="202">
        <f>('Summary Data'!$V158*POWER(CG$62,3))+('Summary Data'!$W158*POWER(CG$62,2))+('Summary Data'!$X158*CG$62)+'Summary Data'!$Y158</f>
        <v>99.650700280112048</v>
      </c>
      <c r="CH68" s="202">
        <f>('Summary Data'!$V158*POWER(CH$62,3))+('Summary Data'!$W158*POWER(CH$62,2))+('Summary Data'!$X158*CH$62)+'Summary Data'!$Y158</f>
        <v>99.610084033613447</v>
      </c>
      <c r="CI68" s="202">
        <f>('Summary Data'!$V158*POWER(CI$62,3))+('Summary Data'!$W158*POWER(CI$62,2))+('Summary Data'!$X158*CI$62)+'Summary Data'!$Y158</f>
        <v>99.694117647058832</v>
      </c>
      <c r="CJ68" s="202">
        <f>('Summary Data'!$V158*POWER(CJ$62,3))+('Summary Data'!$W158*POWER(CJ$62,2))+('Summary Data'!$X158*CJ$62)+'Summary Data'!$Y158</f>
        <v>99.853781512605053</v>
      </c>
      <c r="CK68" s="202">
        <f>('Summary Data'!$V158*POWER(CK$62,3))+('Summary Data'!$W158*POWER(CK$62,2))+('Summary Data'!$X158*CK$62)+'Summary Data'!$Y158</f>
        <v>100.04005602240896</v>
      </c>
      <c r="CL68" s="202">
        <f>('Summary Data'!$V158*POWER(CL$62,3))+('Summary Data'!$W158*POWER(CL$62,2))+('Summary Data'!$X158*CL$62)+'Summary Data'!$Y158</f>
        <v>100.20392156862745</v>
      </c>
      <c r="CM68" s="202">
        <f>('Summary Data'!$V158*POWER(CM$62,3))+('Summary Data'!$W158*POWER(CM$62,2))+('Summary Data'!$X158*CM$62)+'Summary Data'!$Y158</f>
        <v>100.29635854341737</v>
      </c>
      <c r="CN68" s="202">
        <f>('Summary Data'!$V158*POWER(CN$62,3))+('Summary Data'!$W158*POWER(CN$62,2))+('Summary Data'!$X158*CN$62)+'Summary Data'!$Y158</f>
        <v>100.26834733893558</v>
      </c>
      <c r="CO68" s="202">
        <f>('Summary Data'!$V158*POWER(CO$62,3))+('Summary Data'!$W158*POWER(CO$62,2))+('Summary Data'!$X158*CO$62)+'Summary Data'!$Y158</f>
        <v>100.07086834733894</v>
      </c>
      <c r="CP68" s="202">
        <f>('Summary Data'!$V158*POWER(CP$62,3))+('Summary Data'!$W158*POWER(CP$62,2))+('Summary Data'!$X158*CP$62)+'Summary Data'!$Y158</f>
        <v>99.654901960784329</v>
      </c>
      <c r="CQ68" s="203">
        <f>('Summary Data'!$V158*POWER(CQ$62,3))+('Summary Data'!$W158*POWER(CQ$62,2))+('Summary Data'!$X158*CQ$62)+'Summary Data'!$Y158</f>
        <v>40.80278968730363</v>
      </c>
    </row>
    <row r="69" spans="2:95" x14ac:dyDescent="0.25">
      <c r="B69" s="271"/>
      <c r="C69" s="272"/>
      <c r="D69" s="272"/>
      <c r="E69" s="273"/>
      <c r="F69" s="127">
        <f t="shared" si="6"/>
        <v>5.5</v>
      </c>
      <c r="G69" s="201">
        <f t="shared" si="7"/>
        <v>100</v>
      </c>
      <c r="H69" s="202">
        <f t="shared" si="7"/>
        <v>100</v>
      </c>
      <c r="I69" s="202">
        <f t="shared" si="7"/>
        <v>100</v>
      </c>
      <c r="J69" s="202">
        <f t="shared" si="7"/>
        <v>100</v>
      </c>
      <c r="K69" s="202">
        <f t="shared" si="7"/>
        <v>100</v>
      </c>
      <c r="L69" s="202">
        <f t="shared" si="7"/>
        <v>100</v>
      </c>
      <c r="M69" s="202">
        <f t="shared" si="7"/>
        <v>100</v>
      </c>
      <c r="N69" s="202">
        <f t="shared" si="7"/>
        <v>100</v>
      </c>
      <c r="O69" s="202">
        <f t="shared" si="7"/>
        <v>100</v>
      </c>
      <c r="P69" s="202">
        <f t="shared" si="7"/>
        <v>100</v>
      </c>
      <c r="Q69" s="202">
        <f t="shared" si="7"/>
        <v>100</v>
      </c>
      <c r="R69" s="202">
        <f t="shared" si="7"/>
        <v>100</v>
      </c>
      <c r="S69" s="202">
        <f t="shared" si="7"/>
        <v>100</v>
      </c>
      <c r="T69" s="202">
        <f t="shared" si="7"/>
        <v>100</v>
      </c>
      <c r="U69" s="202">
        <f t="shared" si="7"/>
        <v>100</v>
      </c>
      <c r="V69" s="203">
        <v>100</v>
      </c>
      <c r="W69" s="278"/>
      <c r="CA69" s="190">
        <f t="shared" si="8"/>
        <v>5.5</v>
      </c>
      <c r="CB69" s="201">
        <f>('Summary Data'!$V157*POWER(CB$62,3))+('Summary Data'!$W157*POWER(CB$62,2))+('Summary Data'!$X157*CB$62)+'Summary Data'!$Y157</f>
        <v>100</v>
      </c>
      <c r="CC69" s="202">
        <f>('Summary Data'!$V157*POWER(CC$62,3))+('Summary Data'!$W157*POWER(CC$62,2))+('Summary Data'!$X157*CC$62)+'Summary Data'!$Y157</f>
        <v>100</v>
      </c>
      <c r="CD69" s="202">
        <f>('Summary Data'!$V157*POWER(CD$62,3))+('Summary Data'!$W157*POWER(CD$62,2))+('Summary Data'!$X157*CD$62)+'Summary Data'!$Y157</f>
        <v>100</v>
      </c>
      <c r="CE69" s="202">
        <f>('Summary Data'!$V157*POWER(CE$62,3))+('Summary Data'!$W157*POWER(CE$62,2))+('Summary Data'!$X157*CE$62)+'Summary Data'!$Y157</f>
        <v>100</v>
      </c>
      <c r="CF69" s="202">
        <f>('Summary Data'!$V157*POWER(CF$62,3))+('Summary Data'!$W157*POWER(CF$62,2))+('Summary Data'!$X157*CF$62)+'Summary Data'!$Y157</f>
        <v>100</v>
      </c>
      <c r="CG69" s="202">
        <f>('Summary Data'!$V157*POWER(CG$62,3))+('Summary Data'!$W157*POWER(CG$62,2))+('Summary Data'!$X157*CG$62)+'Summary Data'!$Y157</f>
        <v>100</v>
      </c>
      <c r="CH69" s="202">
        <f>('Summary Data'!$V157*POWER(CH$62,3))+('Summary Data'!$W157*POWER(CH$62,2))+('Summary Data'!$X157*CH$62)+'Summary Data'!$Y157</f>
        <v>100</v>
      </c>
      <c r="CI69" s="202">
        <f>('Summary Data'!$V157*POWER(CI$62,3))+('Summary Data'!$W157*POWER(CI$62,2))+('Summary Data'!$X157*CI$62)+'Summary Data'!$Y157</f>
        <v>100</v>
      </c>
      <c r="CJ69" s="202">
        <f>('Summary Data'!$V157*POWER(CJ$62,3))+('Summary Data'!$W157*POWER(CJ$62,2))+('Summary Data'!$X157*CJ$62)+'Summary Data'!$Y157</f>
        <v>100</v>
      </c>
      <c r="CK69" s="202">
        <f>('Summary Data'!$V157*POWER(CK$62,3))+('Summary Data'!$W157*POWER(CK$62,2))+('Summary Data'!$X157*CK$62)+'Summary Data'!$Y157</f>
        <v>100</v>
      </c>
      <c r="CL69" s="202">
        <f>('Summary Data'!$V157*POWER(CL$62,3))+('Summary Data'!$W157*POWER(CL$62,2))+('Summary Data'!$X157*CL$62)+'Summary Data'!$Y157</f>
        <v>100</v>
      </c>
      <c r="CM69" s="202">
        <f>('Summary Data'!$V157*POWER(CM$62,3))+('Summary Data'!$W157*POWER(CM$62,2))+('Summary Data'!$X157*CM$62)+'Summary Data'!$Y157</f>
        <v>100</v>
      </c>
      <c r="CN69" s="202">
        <f>('Summary Data'!$V157*POWER(CN$62,3))+('Summary Data'!$W157*POWER(CN$62,2))+('Summary Data'!$X157*CN$62)+'Summary Data'!$Y157</f>
        <v>100</v>
      </c>
      <c r="CO69" s="202">
        <f>('Summary Data'!$V157*POWER(CO$62,3))+('Summary Data'!$W157*POWER(CO$62,2))+('Summary Data'!$X157*CO$62)+'Summary Data'!$Y157</f>
        <v>100</v>
      </c>
      <c r="CP69" s="202">
        <f>('Summary Data'!$V157*POWER(CP$62,3))+('Summary Data'!$W157*POWER(CP$62,2))+('Summary Data'!$X157*CP$62)+'Summary Data'!$Y157</f>
        <v>100</v>
      </c>
      <c r="CQ69" s="203">
        <f>('Summary Data'!$V157*POWER(CQ$62,3))+('Summary Data'!$W157*POWER(CQ$62,2))+('Summary Data'!$X157*CQ$62)+'Summary Data'!$Y157</f>
        <v>100</v>
      </c>
    </row>
    <row r="70" spans="2:95" ht="15.75" thickBot="1" x14ac:dyDescent="0.3">
      <c r="B70" s="274"/>
      <c r="C70" s="275"/>
      <c r="D70" s="275"/>
      <c r="E70" s="276"/>
      <c r="F70" s="129">
        <f t="shared" si="6"/>
        <v>6</v>
      </c>
      <c r="G70" s="204">
        <f t="shared" si="7"/>
        <v>129.23333333333335</v>
      </c>
      <c r="H70" s="205">
        <f t="shared" si="7"/>
        <v>117.3404761904762</v>
      </c>
      <c r="I70" s="205">
        <f t="shared" si="7"/>
        <v>108.5904761904762</v>
      </c>
      <c r="J70" s="205">
        <f t="shared" si="7"/>
        <v>102.56666666666666</v>
      </c>
      <c r="K70" s="205">
        <f t="shared" si="7"/>
        <v>102.51904761904768</v>
      </c>
      <c r="L70" s="205">
        <f t="shared" si="7"/>
        <v>102.51904761904768</v>
      </c>
      <c r="M70" s="205">
        <f t="shared" si="7"/>
        <v>102.51904761904768</v>
      </c>
      <c r="N70" s="205">
        <f t="shared" si="7"/>
        <v>102.51904761904768</v>
      </c>
      <c r="O70" s="205">
        <f t="shared" si="7"/>
        <v>102.51904761904768</v>
      </c>
      <c r="P70" s="205">
        <f t="shared" si="7"/>
        <v>102.51904761904768</v>
      </c>
      <c r="Q70" s="205">
        <f t="shared" si="7"/>
        <v>102.51904761904768</v>
      </c>
      <c r="R70" s="205">
        <f t="shared" si="7"/>
        <v>102.51904761904768</v>
      </c>
      <c r="S70" s="205">
        <f t="shared" si="7"/>
        <v>102.28095238095241</v>
      </c>
      <c r="T70" s="205">
        <f t="shared" si="7"/>
        <v>100.60238095238103</v>
      </c>
      <c r="U70" s="205">
        <f t="shared" si="7"/>
        <v>100</v>
      </c>
      <c r="V70" s="206">
        <v>100</v>
      </c>
      <c r="W70" s="279"/>
      <c r="CA70" s="191">
        <f t="shared" si="8"/>
        <v>6</v>
      </c>
      <c r="CB70" s="204">
        <f>('Summary Data'!$V156*POWER(CB$62,3))+('Summary Data'!$W156*POWER(CB$62,2))+('Summary Data'!$X156*CB$62)+'Summary Data'!$Y156</f>
        <v>129.23333333333335</v>
      </c>
      <c r="CC70" s="205">
        <f>('Summary Data'!$V156*POWER(CC$62,3))+('Summary Data'!$W156*POWER(CC$62,2))+('Summary Data'!$X156*CC$62)+'Summary Data'!$Y156</f>
        <v>117.3404761904762</v>
      </c>
      <c r="CD70" s="205">
        <f>('Summary Data'!$V156*POWER(CD$62,3))+('Summary Data'!$W156*POWER(CD$62,2))+('Summary Data'!$X156*CD$62)+'Summary Data'!$Y156</f>
        <v>108.5904761904762</v>
      </c>
      <c r="CE70" s="205">
        <f>('Summary Data'!$V156*POWER(CE$62,3))+('Summary Data'!$W156*POWER(CE$62,2))+('Summary Data'!$X156*CE$62)+'Summary Data'!$Y156</f>
        <v>102.56666666666666</v>
      </c>
      <c r="CF70" s="205">
        <f>('Summary Data'!$V156*POWER(CF$62,3))+('Summary Data'!$W156*POWER(CF$62,2))+('Summary Data'!$X156*CF$62)+'Summary Data'!$Y156</f>
        <v>98.852380952380955</v>
      </c>
      <c r="CG70" s="205">
        <f>('Summary Data'!$V156*POWER(CG$62,3))+('Summary Data'!$W156*POWER(CG$62,2))+('Summary Data'!$X156*CG$62)+'Summary Data'!$Y156</f>
        <v>97.030952380952371</v>
      </c>
      <c r="CH70" s="205">
        <f>('Summary Data'!$V156*POWER(CH$62,3))+('Summary Data'!$W156*POWER(CH$62,2))+('Summary Data'!$X156*CH$62)+'Summary Data'!$Y156</f>
        <v>96.685714285714283</v>
      </c>
      <c r="CI70" s="205">
        <f>('Summary Data'!$V156*POWER(CI$62,3))+('Summary Data'!$W156*POWER(CI$62,2))+('Summary Data'!$X156*CI$62)+'Summary Data'!$Y156</f>
        <v>97.399999999999991</v>
      </c>
      <c r="CJ70" s="205">
        <f>('Summary Data'!$V156*POWER(CJ$62,3))+('Summary Data'!$W156*POWER(CJ$62,2))+('Summary Data'!$X156*CJ$62)+'Summary Data'!$Y156</f>
        <v>98.757142857142867</v>
      </c>
      <c r="CK70" s="205">
        <f>('Summary Data'!$V156*POWER(CK$62,3))+('Summary Data'!$W156*POWER(CK$62,2))+('Summary Data'!$X156*CK$62)+'Summary Data'!$Y156</f>
        <v>100.34047619047621</v>
      </c>
      <c r="CL70" s="205">
        <f>('Summary Data'!$V156*POWER(CL$62,3))+('Summary Data'!$W156*POWER(CL$62,2))+('Summary Data'!$X156*CL$62)+'Summary Data'!$Y156</f>
        <v>101.73333333333335</v>
      </c>
      <c r="CM70" s="205">
        <f>('Summary Data'!$V156*POWER(CM$62,3))+('Summary Data'!$W156*POWER(CM$62,2))+('Summary Data'!$X156*CM$62)+'Summary Data'!$Y156</f>
        <v>102.51904761904768</v>
      </c>
      <c r="CN70" s="205">
        <f>('Summary Data'!$V156*POWER(CN$62,3))+('Summary Data'!$W156*POWER(CN$62,2))+('Summary Data'!$X156*CN$62)+'Summary Data'!$Y156</f>
        <v>102.28095238095241</v>
      </c>
      <c r="CO70" s="205">
        <f>('Summary Data'!$V156*POWER(CO$62,3))+('Summary Data'!$W156*POWER(CO$62,2))+('Summary Data'!$X156*CO$62)+'Summary Data'!$Y156</f>
        <v>100.60238095238103</v>
      </c>
      <c r="CP70" s="205">
        <f>('Summary Data'!$V156*POWER(CP$62,3))+('Summary Data'!$W156*POWER(CP$62,2))+('Summary Data'!$X156*CP$62)+'Summary Data'!$Y156</f>
        <v>97.066666666666748</v>
      </c>
      <c r="CQ70" s="206">
        <f>('Summary Data'!$V156*POWER(CQ$62,3))+('Summary Data'!$W156*POWER(CQ$62,2))+('Summary Data'!$X156*CQ$62)+'Summary Data'!$Y156</f>
        <v>-403.17628765791875</v>
      </c>
    </row>
  </sheetData>
  <sheetProtection algorithmName="SHA-512" hashValue="GKXgcqOWzBfALIdLS074PAkB2PU+102SQC9Js4Elo5xgUj2b4OdN/W8hYaHPpwFF3Nv1t1hohCtQQTP4VpWnUg==" saltValue="f1R83f4d9p+gCG1W+NPi/g==" spinCount="100000" sheet="1" objects="1" scenarios="1"/>
  <mergeCells count="23">
    <mergeCell ref="B10:H10"/>
    <mergeCell ref="A1:T1"/>
    <mergeCell ref="J2:R2"/>
    <mergeCell ref="B5:D5"/>
    <mergeCell ref="P5:S5"/>
    <mergeCell ref="B7:D7"/>
    <mergeCell ref="O41:O48"/>
    <mergeCell ref="B13:G13"/>
    <mergeCell ref="B14:E22"/>
    <mergeCell ref="H15:H22"/>
    <mergeCell ref="B24:F24"/>
    <mergeCell ref="G24:N24"/>
    <mergeCell ref="B25:F26"/>
    <mergeCell ref="B28:F28"/>
    <mergeCell ref="B29:E37"/>
    <mergeCell ref="B39:F39"/>
    <mergeCell ref="G39:N39"/>
    <mergeCell ref="B40:E48"/>
    <mergeCell ref="B61:F61"/>
    <mergeCell ref="G61:V61"/>
    <mergeCell ref="CB61:CQ61"/>
    <mergeCell ref="B62:E70"/>
    <mergeCell ref="W63:W70"/>
  </mergeCells>
  <dataValidations count="1">
    <dataValidation type="list" allowBlank="1" showInputMessage="1" showErrorMessage="1" sqref="E5" xr:uid="{259D0F3C-88CA-47CD-8510-FFEA274C4E85}">
      <formula1>PressureUnits</formula1>
    </dataValidation>
  </dataValidations>
  <pageMargins left="0.70866141732283472" right="0.70866141732283472" top="0.74803149606299213" bottom="0.74803149606299213" header="0.31496062992125984" footer="0.31496062992125984"/>
  <pageSetup paperSize="9" scale="53" fitToHeight="2" orientation="landscape" horizontalDpi="300"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B3EBDC-E857-4FBA-83F7-CF1BF4363BAF}">
  <sheetPr>
    <pageSetUpPr fitToPage="1"/>
  </sheetPr>
  <dimension ref="A1:CQ70"/>
  <sheetViews>
    <sheetView showGridLines="0" workbookViewId="0">
      <selection activeCell="P15" sqref="P15"/>
    </sheetView>
  </sheetViews>
  <sheetFormatPr defaultRowHeight="15" x14ac:dyDescent="0.25"/>
  <cols>
    <col min="1" max="2" width="9.140625" style="93"/>
    <col min="3" max="3" width="13.140625" style="93" customWidth="1"/>
    <col min="4" max="6" width="9.140625" style="93"/>
    <col min="7" max="8" width="9.140625" style="93" customWidth="1"/>
    <col min="9" max="10" width="9.140625" style="93"/>
    <col min="11" max="11" width="9.140625" style="93" customWidth="1"/>
    <col min="12" max="16" width="9.140625" style="93"/>
    <col min="17" max="17" width="9.140625" style="93" customWidth="1"/>
    <col min="18" max="18" width="9.140625" style="93"/>
    <col min="19" max="19" width="9.28515625" style="93" bestFit="1" customWidth="1"/>
    <col min="20" max="78" width="9.140625" style="93"/>
    <col min="79" max="95" width="9.140625" style="93" hidden="1" customWidth="1"/>
    <col min="96" max="16384" width="9.140625" style="93"/>
  </cols>
  <sheetData>
    <row r="1" spans="1:81" ht="27" thickBot="1" x14ac:dyDescent="0.4">
      <c r="A1" s="262" t="str">
        <f ca="1">MID(CELL("filename",A1),FIND("]",CELL("filename",A1))+1,255)</f>
        <v>Nissan GTR COBB</v>
      </c>
      <c r="B1" s="263"/>
      <c r="C1" s="263"/>
      <c r="D1" s="263"/>
      <c r="E1" s="263"/>
      <c r="F1" s="263"/>
      <c r="G1" s="263"/>
      <c r="H1" s="263"/>
      <c r="I1" s="263"/>
      <c r="J1" s="263" t="s">
        <v>104</v>
      </c>
      <c r="K1" s="263"/>
      <c r="L1" s="263"/>
      <c r="M1" s="263"/>
      <c r="N1" s="263"/>
      <c r="O1" s="263"/>
      <c r="P1" s="263"/>
      <c r="Q1" s="263"/>
      <c r="R1" s="263"/>
      <c r="S1" s="263">
        <f>'Summary Data'!$D$69</f>
        <v>1238.6600000000001</v>
      </c>
      <c r="T1" s="264" t="s">
        <v>27</v>
      </c>
      <c r="U1" s="109"/>
      <c r="V1" s="109"/>
      <c r="W1" s="109"/>
      <c r="X1" s="109"/>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109"/>
      <c r="CB1" s="109"/>
      <c r="CC1" s="110"/>
    </row>
    <row r="2" spans="1:81" ht="15.75" thickBot="1" x14ac:dyDescent="0.3">
      <c r="A2" s="92" t="s">
        <v>120</v>
      </c>
      <c r="J2" s="302" t="s">
        <v>74</v>
      </c>
      <c r="K2" s="303"/>
      <c r="L2" s="303"/>
      <c r="M2" s="303"/>
      <c r="N2" s="303"/>
      <c r="O2" s="303"/>
      <c r="P2" s="303"/>
      <c r="Q2" s="303"/>
      <c r="R2" s="304"/>
      <c r="S2" s="111">
        <f>'Summary Data'!$D$69</f>
        <v>1238.6600000000001</v>
      </c>
      <c r="T2" s="112" t="s">
        <v>27</v>
      </c>
    </row>
    <row r="3" spans="1:81" x14ac:dyDescent="0.25">
      <c r="A3" s="94" t="s">
        <v>49</v>
      </c>
      <c r="B3" s="93" t="s">
        <v>119</v>
      </c>
    </row>
    <row r="4" spans="1:81" ht="15.75" thickBot="1" x14ac:dyDescent="0.3"/>
    <row r="5" spans="1:81" ht="15.75" thickBot="1" x14ac:dyDescent="0.3">
      <c r="B5" s="280" t="s">
        <v>75</v>
      </c>
      <c r="C5" s="281"/>
      <c r="D5" s="282"/>
      <c r="E5" s="113" t="s">
        <v>17</v>
      </c>
      <c r="F5" s="114" t="s">
        <v>76</v>
      </c>
      <c r="P5" s="305" t="s">
        <v>77</v>
      </c>
      <c r="Q5" s="305"/>
      <c r="R5" s="305"/>
      <c r="S5" s="305"/>
      <c r="T5" s="115">
        <v>1</v>
      </c>
    </row>
    <row r="6" spans="1:81" ht="15.75" thickBot="1" x14ac:dyDescent="0.3"/>
    <row r="7" spans="1:81" ht="15.75" thickBot="1" x14ac:dyDescent="0.3">
      <c r="B7" s="280" t="s">
        <v>78</v>
      </c>
      <c r="C7" s="281"/>
      <c r="D7" s="282"/>
    </row>
    <row r="8" spans="1:81" ht="15.75" thickBot="1" x14ac:dyDescent="0.3">
      <c r="B8" s="116">
        <f>MIN(G62:V62)</f>
        <v>0.02</v>
      </c>
      <c r="C8" s="117" t="s">
        <v>13</v>
      </c>
    </row>
    <row r="9" spans="1:81" ht="15.75" thickBot="1" x14ac:dyDescent="0.3"/>
    <row r="10" spans="1:81" ht="15.75" thickBot="1" x14ac:dyDescent="0.3">
      <c r="B10" s="280" t="s">
        <v>79</v>
      </c>
      <c r="C10" s="281"/>
      <c r="D10" s="281"/>
      <c r="E10" s="281"/>
      <c r="F10" s="281"/>
      <c r="G10" s="281"/>
      <c r="H10" s="282"/>
    </row>
    <row r="11" spans="1:81" ht="15.75" thickBot="1" x14ac:dyDescent="0.3">
      <c r="B11" s="116">
        <f>MAX(G62:V62)</f>
        <v>2</v>
      </c>
      <c r="C11" s="117" t="s">
        <v>13</v>
      </c>
    </row>
    <row r="12" spans="1:81" ht="15.75" thickBot="1" x14ac:dyDescent="0.3">
      <c r="I12" s="114"/>
    </row>
    <row r="13" spans="1:81" ht="15.75" thickBot="1" x14ac:dyDescent="0.3">
      <c r="B13" s="280" t="s">
        <v>80</v>
      </c>
      <c r="C13" s="281"/>
      <c r="D13" s="281"/>
      <c r="E13" s="281"/>
      <c r="F13" s="281"/>
      <c r="G13" s="282"/>
      <c r="H13" s="114"/>
      <c r="I13" s="114"/>
    </row>
    <row r="14" spans="1:81" ht="15.75" thickBot="1" x14ac:dyDescent="0.3">
      <c r="B14" s="268" t="s">
        <v>81</v>
      </c>
      <c r="C14" s="269"/>
      <c r="D14" s="269"/>
      <c r="E14" s="270"/>
      <c r="F14" s="118" t="str">
        <f>$E$5</f>
        <v>bar</v>
      </c>
      <c r="G14" s="119" t="s">
        <v>82</v>
      </c>
    </row>
    <row r="15" spans="1:81" ht="15.75" customHeight="1" thickBot="1" x14ac:dyDescent="0.3">
      <c r="B15" s="271"/>
      <c r="C15" s="272"/>
      <c r="D15" s="272"/>
      <c r="E15" s="273"/>
      <c r="F15" s="120">
        <f>'Summary Data'!$C$16*VLOOKUP($E$5,PressureFactors,2,FALSE)</f>
        <v>2.5</v>
      </c>
      <c r="G15" s="121">
        <f>'Summary Data'!$D$70*IF('Summary Data'!$D$69&gt;1250,1,Help!$AE$15)*$T$5</f>
        <v>1278.7425000000001</v>
      </c>
      <c r="H15" s="277" t="s">
        <v>83</v>
      </c>
      <c r="I15" s="99"/>
      <c r="K15" s="99"/>
    </row>
    <row r="16" spans="1:81" ht="15.75" thickBot="1" x14ac:dyDescent="0.3">
      <c r="B16" s="271"/>
      <c r="C16" s="272"/>
      <c r="D16" s="272"/>
      <c r="E16" s="273"/>
      <c r="F16" s="122">
        <f>'Summary Data'!$C$15*VLOOKUP($E$5,PressureFactors,2,FALSE)</f>
        <v>3</v>
      </c>
      <c r="G16" s="123">
        <f>'Summary Data'!$D$69*IF('Summary Data'!$D$69&gt;1250,1,Help!$AE$15)*$T$5</f>
        <v>1424.4590000000001</v>
      </c>
      <c r="H16" s="278"/>
      <c r="I16" s="124" t="s">
        <v>84</v>
      </c>
    </row>
    <row r="17" spans="2:17" x14ac:dyDescent="0.25">
      <c r="B17" s="271"/>
      <c r="C17" s="272"/>
      <c r="D17" s="272"/>
      <c r="E17" s="273"/>
      <c r="F17" s="125">
        <f>'Summary Data'!$C$14*VLOOKUP($E$5,PressureFactors,2,FALSE)</f>
        <v>3.5</v>
      </c>
      <c r="G17" s="126">
        <f>'Summary Data'!$D$68*IF('Summary Data'!$D$69&gt;1250,1,Help!$AE$15)*$T$5</f>
        <v>1554.1617499999998</v>
      </c>
      <c r="H17" s="278"/>
    </row>
    <row r="18" spans="2:17" x14ac:dyDescent="0.25">
      <c r="B18" s="271"/>
      <c r="C18" s="272"/>
      <c r="D18" s="272"/>
      <c r="E18" s="273"/>
      <c r="F18" s="127">
        <f>'Summary Data'!$C$13*VLOOKUP($E$5,PressureFactors,2,FALSE)</f>
        <v>4</v>
      </c>
      <c r="G18" s="128">
        <f>'Summary Data'!$D$67*IF('Summary Data'!$D$69&gt;1250,1,Help!$AE$15)*$T$5</f>
        <v>1684.7833499999999</v>
      </c>
      <c r="H18" s="278"/>
    </row>
    <row r="19" spans="2:17" x14ac:dyDescent="0.25">
      <c r="B19" s="271"/>
      <c r="C19" s="272"/>
      <c r="D19" s="272"/>
      <c r="E19" s="273"/>
      <c r="F19" s="127">
        <f>'Summary Data'!$C$12*VLOOKUP($E$5,PressureFactors,2,FALSE)</f>
        <v>4.5</v>
      </c>
      <c r="G19" s="128">
        <f>'Summary Data'!$D$66*IF('Summary Data'!$D$69&gt;1250,1,Help!$AE$15)*$T$5</f>
        <v>1831.3738499999999</v>
      </c>
      <c r="H19" s="278"/>
    </row>
    <row r="20" spans="2:17" x14ac:dyDescent="0.25">
      <c r="B20" s="271"/>
      <c r="C20" s="272"/>
      <c r="D20" s="272"/>
      <c r="E20" s="273"/>
      <c r="F20" s="127">
        <f>'Summary Data'!$C$11*VLOOKUP($E$5,PressureFactors,2,FALSE)</f>
        <v>5</v>
      </c>
      <c r="G20" s="128">
        <f>'Summary Data'!$D$65*IF('Summary Data'!$D$69&gt;1250,1,Help!$AE$15)*$T$5</f>
        <v>1919.7053499999997</v>
      </c>
      <c r="H20" s="278"/>
    </row>
    <row r="21" spans="2:17" x14ac:dyDescent="0.25">
      <c r="B21" s="271"/>
      <c r="C21" s="272"/>
      <c r="D21" s="272"/>
      <c r="E21" s="273"/>
      <c r="F21" s="127">
        <f>'Summary Data'!$C$10*VLOOKUP($E$5,PressureFactors,2,FALSE)</f>
        <v>5.5</v>
      </c>
      <c r="G21" s="128">
        <f>'Summary Data'!$D$64*IF('Summary Data'!$D$69&gt;1250,1,Help!$AE$15)*$T$5</f>
        <v>2041.9307999999999</v>
      </c>
      <c r="H21" s="278"/>
    </row>
    <row r="22" spans="2:17" ht="15.75" thickBot="1" x14ac:dyDescent="0.3">
      <c r="B22" s="274"/>
      <c r="C22" s="275"/>
      <c r="D22" s="275"/>
      <c r="E22" s="276"/>
      <c r="F22" s="129">
        <f>'Summary Data'!$C$9*VLOOKUP($E$5,PressureFactors,2,FALSE)</f>
        <v>6</v>
      </c>
      <c r="G22" s="130">
        <f>'Summary Data'!$D$63*IF('Summary Data'!$D$69&gt;1250,1,Help!$AE$15)*$T$5</f>
        <v>2136.5125499999999</v>
      </c>
      <c r="H22" s="279"/>
    </row>
    <row r="23" spans="2:17" ht="15.75" thickBot="1" x14ac:dyDescent="0.3"/>
    <row r="24" spans="2:17" ht="15.75" thickBot="1" x14ac:dyDescent="0.3">
      <c r="B24" s="280" t="s">
        <v>85</v>
      </c>
      <c r="C24" s="281"/>
      <c r="D24" s="281"/>
      <c r="E24" s="281"/>
      <c r="F24" s="282"/>
      <c r="G24" s="283" t="s">
        <v>86</v>
      </c>
      <c r="H24" s="284"/>
      <c r="I24" s="284"/>
      <c r="J24" s="284"/>
      <c r="K24" s="284"/>
      <c r="L24" s="284"/>
      <c r="M24" s="284"/>
      <c r="N24" s="285"/>
    </row>
    <row r="25" spans="2:17" ht="15.75" customHeight="1" thickBot="1" x14ac:dyDescent="0.3">
      <c r="B25" s="297" t="s">
        <v>87</v>
      </c>
      <c r="C25" s="298"/>
      <c r="D25" s="298"/>
      <c r="E25" s="298"/>
      <c r="F25" s="299"/>
      <c r="G25" s="131">
        <v>-40</v>
      </c>
      <c r="H25" s="132">
        <v>-30</v>
      </c>
      <c r="I25" s="132">
        <v>-20</v>
      </c>
      <c r="J25" s="133">
        <v>-10</v>
      </c>
      <c r="K25" s="134">
        <f>'Summary Data'!G31</f>
        <v>0</v>
      </c>
      <c r="L25" s="135">
        <v>10</v>
      </c>
      <c r="M25" s="132">
        <v>20</v>
      </c>
      <c r="N25" s="136">
        <v>30</v>
      </c>
      <c r="O25" s="99"/>
    </row>
    <row r="26" spans="2:17" ht="15.75" thickBot="1" x14ac:dyDescent="0.3">
      <c r="B26" s="300"/>
      <c r="C26" s="301"/>
      <c r="D26" s="301"/>
      <c r="E26" s="301"/>
      <c r="F26" s="301"/>
      <c r="G26" s="137">
        <f t="shared" ref="G26:J26" si="0">IF(G25=0,100,100*SQRT(1/(1+(G25*0.01))))</f>
        <v>129.09944487358055</v>
      </c>
      <c r="H26" s="138">
        <f t="shared" si="0"/>
        <v>119.52286093343936</v>
      </c>
      <c r="I26" s="138">
        <f t="shared" si="0"/>
        <v>111.80339887498948</v>
      </c>
      <c r="J26" s="139">
        <f t="shared" si="0"/>
        <v>105.40925533894598</v>
      </c>
      <c r="K26" s="140">
        <f>IF(K25=0,100,100*SQRT(1/(1+(K25*0.01))))</f>
        <v>100</v>
      </c>
      <c r="L26" s="141">
        <f t="shared" ref="L26:N26" si="1">IF(L25=0,100,100*SQRT(1/(1+(L25*0.01))))</f>
        <v>95.346258924559237</v>
      </c>
      <c r="M26" s="138">
        <f t="shared" si="1"/>
        <v>91.287092917527687</v>
      </c>
      <c r="N26" s="142">
        <f t="shared" si="1"/>
        <v>87.705801930702918</v>
      </c>
      <c r="O26" s="143" t="s">
        <v>39</v>
      </c>
      <c r="P26" s="99"/>
      <c r="Q26" s="144"/>
    </row>
    <row r="27" spans="2:17" x14ac:dyDescent="0.25">
      <c r="K27" s="145" t="s">
        <v>88</v>
      </c>
    </row>
    <row r="28" spans="2:17" x14ac:dyDescent="0.25">
      <c r="B28" s="114"/>
      <c r="C28" s="114"/>
      <c r="D28" s="114"/>
      <c r="E28" s="114"/>
      <c r="F28" s="114"/>
      <c r="G28" s="114"/>
      <c r="I28" s="114"/>
      <c r="K28" s="217" t="s">
        <v>106</v>
      </c>
    </row>
    <row r="30" spans="2:17" ht="15.75" customHeight="1" x14ac:dyDescent="0.25">
      <c r="B30" s="99"/>
      <c r="C30" s="99"/>
      <c r="D30" s="99"/>
      <c r="E30" s="99"/>
      <c r="F30" s="99"/>
      <c r="G30" s="99"/>
      <c r="H30" s="99"/>
      <c r="I30" s="99"/>
      <c r="K30" s="99"/>
    </row>
    <row r="31" spans="2:17" x14ac:dyDescent="0.25">
      <c r="B31" s="114"/>
      <c r="C31" s="114"/>
      <c r="D31" s="114"/>
      <c r="E31" s="114"/>
      <c r="F31" s="114"/>
      <c r="G31" s="114"/>
      <c r="H31" s="114"/>
      <c r="I31" s="114"/>
    </row>
    <row r="38" spans="2:16" ht="15.75" thickBot="1" x14ac:dyDescent="0.3"/>
    <row r="39" spans="2:16" ht="15.75" thickBot="1" x14ac:dyDescent="0.3">
      <c r="B39" s="280" t="s">
        <v>92</v>
      </c>
      <c r="C39" s="281"/>
      <c r="D39" s="281"/>
      <c r="E39" s="281"/>
      <c r="F39" s="282"/>
      <c r="G39" s="283" t="s">
        <v>105</v>
      </c>
      <c r="H39" s="284"/>
      <c r="I39" s="284"/>
      <c r="J39" s="284"/>
      <c r="K39" s="284"/>
      <c r="L39" s="284"/>
      <c r="M39" s="284"/>
      <c r="N39" s="285"/>
    </row>
    <row r="40" spans="2:16" ht="15.75" customHeight="1" thickBot="1" x14ac:dyDescent="0.3">
      <c r="B40" s="288" t="s">
        <v>95</v>
      </c>
      <c r="C40" s="289"/>
      <c r="D40" s="289"/>
      <c r="E40" s="290"/>
      <c r="F40" s="118" t="str">
        <f>$E$5</f>
        <v>bar</v>
      </c>
      <c r="G40" s="155">
        <v>8</v>
      </c>
      <c r="H40" s="156">
        <v>10</v>
      </c>
      <c r="I40" s="156">
        <v>11</v>
      </c>
      <c r="J40" s="156">
        <v>12</v>
      </c>
      <c r="K40" s="156">
        <v>13</v>
      </c>
      <c r="L40" s="156">
        <v>14</v>
      </c>
      <c r="M40" s="156">
        <v>15</v>
      </c>
      <c r="N40" s="157">
        <v>16</v>
      </c>
    </row>
    <row r="41" spans="2:16" ht="15.75" thickBot="1" x14ac:dyDescent="0.3">
      <c r="B41" s="291"/>
      <c r="C41" s="292"/>
      <c r="D41" s="292"/>
      <c r="E41" s="293"/>
      <c r="F41" s="120">
        <f t="shared" ref="F41:F48" si="2">F15</f>
        <v>2.5</v>
      </c>
      <c r="G41" s="158">
        <f>('Summary Data'!$V43*POWER(G$40,3))+('Summary Data'!$W43*POWER(G$40,2))+('Summary Data'!$X43*G$40)+'Summary Data'!$Y43</f>
        <v>2.3875295055821368</v>
      </c>
      <c r="H41" s="159">
        <f>('Summary Data'!$V43*POWER(H$40,3))+('Summary Data'!$W43*POWER(H$40,2))+('Summary Data'!$X43*H$40)+'Summary Data'!$Y43</f>
        <v>1.7389169514695819</v>
      </c>
      <c r="I41" s="159">
        <f>('Summary Data'!$V43*POWER(I$40,3))+('Summary Data'!$W43*POWER(I$40,2))+('Summary Data'!$X43*I$40)+'Summary Data'!$Y43</f>
        <v>1.5302256778309378</v>
      </c>
      <c r="J41" s="159">
        <f>('Summary Data'!$V43*POWER(J$40,3))+('Summary Data'!$W43*POWER(J$40,2))+('Summary Data'!$X43*J$40)+'Summary Data'!$Y43</f>
        <v>1.3759316473000673</v>
      </c>
      <c r="K41" s="159">
        <f>('Summary Data'!$V43*POWER(K$40,3))+('Summary Data'!$W43*POWER(K$40,2))+('Summary Data'!$X43*K$40)+'Summary Data'!$Y43</f>
        <v>1.2590252904989736</v>
      </c>
      <c r="L41" s="159">
        <f>('Summary Data'!$V43*POWER(L$40,3))+('Summary Data'!$W43*POWER(L$40,2))+('Summary Data'!$X43*L$40)+'Summary Data'!$Y43</f>
        <v>1.162497038049672</v>
      </c>
      <c r="M41" s="159">
        <f>('Summary Data'!$V43*POWER(M$40,3))+('Summary Data'!$W43*POWER(M$40,2))+('Summary Data'!$X43*M$40)+'Summary Data'!$Y43</f>
        <v>1.0693373205741636</v>
      </c>
      <c r="N41" s="160">
        <f>('Summary Data'!$V43*POWER(N$40,3))+('Summary Data'!$W43*POWER(N$40,2))+('Summary Data'!$X43*N$40)+'Summary Data'!$Y43</f>
        <v>0.96253656869446402</v>
      </c>
      <c r="O41" s="277" t="s">
        <v>13</v>
      </c>
    </row>
    <row r="42" spans="2:16" ht="15.75" thickBot="1" x14ac:dyDescent="0.3">
      <c r="B42" s="291"/>
      <c r="C42" s="292"/>
      <c r="D42" s="292"/>
      <c r="E42" s="293"/>
      <c r="F42" s="122">
        <f t="shared" si="2"/>
        <v>3</v>
      </c>
      <c r="G42" s="163">
        <f>('Summary Data'!$V42*POWER(G$40,3))+('Summary Data'!$W42*POWER(G$40,2))+('Summary Data'!$X42*G$40)+'Summary Data'!$Y42</f>
        <v>2.5532108452950553</v>
      </c>
      <c r="H42" s="164">
        <f>('Summary Data'!$V42*POWER(H$40,3))+('Summary Data'!$W42*POWER(H$40,2))+('Summary Data'!$X42*H$40)+'Summary Data'!$Y42</f>
        <v>1.80351387559808</v>
      </c>
      <c r="I42" s="164">
        <f>('Summary Data'!$V42*POWER(I$40,3))+('Summary Data'!$W42*POWER(I$40,2))+('Summary Data'!$X42*I$40)+'Summary Data'!$Y42</f>
        <v>1.5817502620186801</v>
      </c>
      <c r="J42" s="164">
        <f>('Summary Data'!$V42*POWER(J$40,3))+('Summary Data'!$W42*POWER(J$40,2))+('Summary Data'!$X42*J$40)+'Summary Data'!$Y42</f>
        <v>1.428346046935518</v>
      </c>
      <c r="K42" s="164">
        <f>('Summary Data'!$V42*POWER(K$40,3))+('Summary Data'!$W42*POWER(K$40,2))+('Summary Data'!$X42*K$40)+'Summary Data'!$Y42</f>
        <v>1.3180283435862297</v>
      </c>
      <c r="L42" s="164">
        <f>('Summary Data'!$V42*POWER(L$40,3))+('Summary Data'!$W42*POWER(L$40,2))+('Summary Data'!$X42*L$40)+'Summary Data'!$Y42</f>
        <v>1.2255242652084792</v>
      </c>
      <c r="M42" s="164">
        <f>('Summary Data'!$V42*POWER(M$40,3))+('Summary Data'!$W42*POWER(M$40,2))+('Summary Data'!$X42*M$40)+'Summary Data'!$Y42</f>
        <v>1.1255609250398724</v>
      </c>
      <c r="N42" s="165">
        <f>('Summary Data'!$V42*POWER(N$40,3))+('Summary Data'!$W42*POWER(N$40,2))+('Summary Data'!$X42*N$40)+'Summary Data'!$Y42</f>
        <v>0.99286543631806445</v>
      </c>
      <c r="O42" s="278"/>
      <c r="P42" s="124" t="s">
        <v>84</v>
      </c>
    </row>
    <row r="43" spans="2:16" x14ac:dyDescent="0.25">
      <c r="B43" s="291"/>
      <c r="C43" s="292"/>
      <c r="D43" s="292"/>
      <c r="E43" s="293"/>
      <c r="F43" s="125">
        <f t="shared" si="2"/>
        <v>3.5</v>
      </c>
      <c r="G43" s="168">
        <f>('Summary Data'!$V41*POWER(G$40,3))+('Summary Data'!$W41*POWER(G$40,2))+('Summary Data'!$X41*G$40)+'Summary Data'!$Y41</f>
        <v>2.6981770334928239</v>
      </c>
      <c r="H43" s="169">
        <f>('Summary Data'!$V41*POWER(H$40,3))+('Summary Data'!$W41*POWER(H$40,2))+('Summary Data'!$X41*H$40)+'Summary Data'!$Y41</f>
        <v>1.8901445659603553</v>
      </c>
      <c r="I43" s="169">
        <f>('Summary Data'!$V41*POWER(I$40,3))+('Summary Data'!$W41*POWER(I$40,2))+('Summary Data'!$X41*I$40)+'Summary Data'!$Y41</f>
        <v>1.6319731146046941</v>
      </c>
      <c r="J43" s="169">
        <f>('Summary Data'!$V41*POWER(J$40,3))+('Summary Data'!$W41*POWER(J$40,2))+('Summary Data'!$X41*J$40)+'Summary Data'!$Y41</f>
        <v>1.4440660742765967</v>
      </c>
      <c r="K43" s="169">
        <f>('Summary Data'!$V41*POWER(K$40,3))+('Summary Data'!$W41*POWER(K$40,2))+('Summary Data'!$X41*K$40)+'Summary Data'!$Y41</f>
        <v>1.3061993620414682</v>
      </c>
      <c r="L43" s="169">
        <f>('Summary Data'!$V41*POWER(L$40,3))+('Summary Data'!$W41*POWER(L$40,2))+('Summary Data'!$X41*L$40)+'Summary Data'!$Y41</f>
        <v>1.1981488949646852</v>
      </c>
      <c r="M43" s="169">
        <f>('Summary Data'!$V41*POWER(M$40,3))+('Summary Data'!$W41*POWER(M$40,2))+('Summary Data'!$X41*M$40)+'Summary Data'!$Y41</f>
        <v>1.0996905901116385</v>
      </c>
      <c r="N43" s="170">
        <f>('Summary Data'!$V41*POWER(N$40,3))+('Summary Data'!$W41*POWER(N$40,2))+('Summary Data'!$X41*N$40)+'Summary Data'!$Y41</f>
        <v>0.99060036454773481</v>
      </c>
      <c r="O43" s="278"/>
    </row>
    <row r="44" spans="2:16" x14ac:dyDescent="0.25">
      <c r="B44" s="291"/>
      <c r="C44" s="292"/>
      <c r="D44" s="292"/>
      <c r="E44" s="293"/>
      <c r="F44" s="127">
        <f t="shared" si="2"/>
        <v>4</v>
      </c>
      <c r="G44" s="168">
        <f>('Summary Data'!$V40*POWER(G$40,3))+('Summary Data'!$W40*POWER(G$40,2))+('Summary Data'!$X40*G$40)+'Summary Data'!$Y40</f>
        <v>2.9246188197767236</v>
      </c>
      <c r="H44" s="169">
        <f>('Summary Data'!$V40*POWER(H$40,3))+('Summary Data'!$W40*POWER(H$40,2))+('Summary Data'!$X40*H$40)+'Summary Data'!$Y40</f>
        <v>1.9675928457507474</v>
      </c>
      <c r="I44" s="169">
        <f>('Summary Data'!$V40*POWER(I$40,3))+('Summary Data'!$W40*POWER(I$40,2))+('Summary Data'!$X40*I$40)+'Summary Data'!$Y40</f>
        <v>1.6831662109820087</v>
      </c>
      <c r="J44" s="169">
        <f>('Summary Data'!$V40*POWER(J$40,3))+('Summary Data'!$W40*POWER(J$40,2))+('Summary Data'!$X40*J$40)+'Summary Data'!$Y40</f>
        <v>1.4895265436318113</v>
      </c>
      <c r="K44" s="169">
        <f>('Summary Data'!$V40*POWER(K$40,3))+('Summary Data'!$W40*POWER(K$40,2))+('Summary Data'!$X40*K$40)+'Summary Data'!$Y40</f>
        <v>1.3577208931419484</v>
      </c>
      <c r="L44" s="169">
        <f>('Summary Data'!$V40*POWER(L$40,3))+('Summary Data'!$W40*POWER(L$40,2))+('Summary Data'!$X40*L$40)+'Summary Data'!$Y40</f>
        <v>1.25879630895421</v>
      </c>
      <c r="M44" s="169">
        <f>('Summary Data'!$V40*POWER(M$40,3))+('Summary Data'!$W40*POWER(M$40,2))+('Summary Data'!$X40*M$40)+'Summary Data'!$Y40</f>
        <v>1.1637998405103716</v>
      </c>
      <c r="N44" s="170">
        <f>('Summary Data'!$V40*POWER(N$40,3))+('Summary Data'!$W40*POWER(N$40,2))+('Summary Data'!$X40*N$40)+'Summary Data'!$Y40</f>
        <v>1.0437785372522228</v>
      </c>
      <c r="O44" s="278"/>
    </row>
    <row r="45" spans="2:16" x14ac:dyDescent="0.25">
      <c r="B45" s="291"/>
      <c r="C45" s="292"/>
      <c r="D45" s="292"/>
      <c r="E45" s="293"/>
      <c r="F45" s="127">
        <f t="shared" si="2"/>
        <v>4.5</v>
      </c>
      <c r="G45" s="168">
        <f>('Summary Data'!$V39*POWER(G$40,3))+('Summary Data'!$W39*POWER(G$40,2))+('Summary Data'!$X39*G$40)+'Summary Data'!$Y39</f>
        <v>3.1822312599681055</v>
      </c>
      <c r="H45" s="169">
        <f>('Summary Data'!$V39*POWER(H$40,3))+('Summary Data'!$W39*POWER(H$40,2))+('Summary Data'!$X39*H$40)+'Summary Data'!$Y39</f>
        <v>2.0851901344269734</v>
      </c>
      <c r="I45" s="169">
        <f>('Summary Data'!$V39*POWER(I$40,3))+('Summary Data'!$W39*POWER(I$40,2))+('Summary Data'!$X39*I$40)+'Summary Data'!$Y39</f>
        <v>1.7676529961266745</v>
      </c>
      <c r="J45" s="169">
        <f>('Summary Data'!$V39*POWER(J$40,3))+('Summary Data'!$W39*POWER(J$40,2))+('Summary Data'!$X39*J$40)+'Summary Data'!$Y39</f>
        <v>1.5586534518113524</v>
      </c>
      <c r="K45" s="169">
        <f>('Summary Data'!$V39*POWER(K$40,3))+('Summary Data'!$W39*POWER(K$40,2))+('Summary Data'!$X39*K$40)+'Summary Data'!$Y39</f>
        <v>1.4241029847345672</v>
      </c>
      <c r="L45" s="169">
        <f>('Summary Data'!$V39*POWER(L$40,3))+('Summary Data'!$W39*POWER(L$40,2))+('Summary Data'!$X39*L$40)+'Summary Data'!$Y39</f>
        <v>1.3299130781499287</v>
      </c>
      <c r="M45" s="169">
        <f>('Summary Data'!$V39*POWER(M$40,3))+('Summary Data'!$W39*POWER(M$40,2))+('Summary Data'!$X39*M$40)+'Summary Data'!$Y39</f>
        <v>1.2419952153110074</v>
      </c>
      <c r="N45" s="170">
        <f>('Summary Data'!$V39*POWER(N$40,3))+('Summary Data'!$W39*POWER(N$40,2))+('Summary Data'!$X39*N$40)+'Summary Data'!$Y39</f>
        <v>1.1262608794714097</v>
      </c>
      <c r="O45" s="278"/>
    </row>
    <row r="46" spans="2:16" x14ac:dyDescent="0.25">
      <c r="B46" s="291"/>
      <c r="C46" s="292"/>
      <c r="D46" s="292"/>
      <c r="E46" s="293"/>
      <c r="F46" s="127">
        <f t="shared" si="2"/>
        <v>5</v>
      </c>
      <c r="G46" s="168">
        <f>('Summary Data'!$V38*POWER(G$40,3))+('Summary Data'!$W38*POWER(G$40,2))+('Summary Data'!$X38*G$40)+'Summary Data'!$Y38</f>
        <v>3.6591148325358844</v>
      </c>
      <c r="H46" s="169">
        <f>('Summary Data'!$V38*POWER(H$40,3))+('Summary Data'!$W38*POWER(H$40,2))+('Summary Data'!$X38*H$40)+'Summary Data'!$Y38</f>
        <v>2.23742002734107</v>
      </c>
      <c r="I46" s="169">
        <f>('Summary Data'!$V38*POWER(I$40,3))+('Summary Data'!$W38*POWER(I$40,2))+('Summary Data'!$X38*I$40)+'Summary Data'!$Y38</f>
        <v>1.8566106174527164</v>
      </c>
      <c r="J46" s="169">
        <f>('Summary Data'!$V38*POWER(J$40,3))+('Summary Data'!$W38*POWER(J$40,2))+('Summary Data'!$X38*J$40)+'Summary Data'!$Y38</f>
        <v>1.6244315333789032</v>
      </c>
      <c r="K46" s="169">
        <f>('Summary Data'!$V38*POWER(K$40,3))+('Summary Data'!$W38*POWER(K$40,2))+('Summary Data'!$X38*K$40)+'Summary Data'!$Y38</f>
        <v>1.4873365231260038</v>
      </c>
      <c r="L46" s="169">
        <f>('Summary Data'!$V38*POWER(L$40,3))+('Summary Data'!$W38*POWER(L$40,2))+('Summary Data'!$X38*L$40)+'Summary Data'!$Y38</f>
        <v>1.3917793347003879</v>
      </c>
      <c r="M46" s="169">
        <f>('Summary Data'!$V38*POWER(M$40,3))+('Summary Data'!$W38*POWER(M$40,2))+('Summary Data'!$X38*M$40)+'Summary Data'!$Y38</f>
        <v>1.2842137161084537</v>
      </c>
      <c r="N46" s="170">
        <f>('Summary Data'!$V38*POWER(N$40,3))+('Summary Data'!$W38*POWER(N$40,2))+('Summary Data'!$X38*N$40)+'Summary Data'!$Y38</f>
        <v>1.1110934153565779</v>
      </c>
      <c r="O46" s="278"/>
    </row>
    <row r="47" spans="2:16" x14ac:dyDescent="0.25">
      <c r="B47" s="291"/>
      <c r="C47" s="292"/>
      <c r="D47" s="292"/>
      <c r="E47" s="293"/>
      <c r="F47" s="127">
        <f t="shared" si="2"/>
        <v>5.5</v>
      </c>
      <c r="G47" s="168">
        <f>('Summary Data'!$V37*POWER(G$40,3))+('Summary Data'!$W37*POWER(G$40,2))+('Summary Data'!$X37*G$40)+'Summary Data'!$Y37</f>
        <v>4.8356044657097215</v>
      </c>
      <c r="H47" s="169">
        <f>('Summary Data'!$V37*POWER(H$40,3))+('Summary Data'!$W37*POWER(H$40,2))+('Summary Data'!$X37*H$40)+'Summary Data'!$Y37</f>
        <v>2.502823080428314</v>
      </c>
      <c r="I47" s="169">
        <f>('Summary Data'!$V37*POWER(I$40,3))+('Summary Data'!$W37*POWER(I$40,2))+('Summary Data'!$X37*I$40)+'Summary Data'!$Y37</f>
        <v>1.9524232171337275</v>
      </c>
      <c r="J47" s="169">
        <f>('Summary Data'!$V37*POWER(J$40,3))+('Summary Data'!$W37*POWER(J$40,2))+('Summary Data'!$X37*J$40)+'Summary Data'!$Y37</f>
        <v>1.6726987924356251</v>
      </c>
      <c r="K47" s="169">
        <f>('Summary Data'!$V37*POWER(K$40,3))+('Summary Data'!$W37*POWER(K$40,2))+('Summary Data'!$X37*K$40)+'Summary Data'!$Y37</f>
        <v>1.5586609706083294</v>
      </c>
      <c r="L47" s="169">
        <f>('Summary Data'!$V37*POWER(L$40,3))+('Summary Data'!$W37*POWER(L$40,2))+('Summary Data'!$X37*L$40)+'Summary Data'!$Y37</f>
        <v>1.5053209159261485</v>
      </c>
      <c r="M47" s="169">
        <f>('Summary Data'!$V37*POWER(M$40,3))+('Summary Data'!$W37*POWER(M$40,2))+('Summary Data'!$X37*M$40)+'Summary Data'!$Y37</f>
        <v>1.4076897926634899</v>
      </c>
      <c r="N47" s="170">
        <f>('Summary Data'!$V37*POWER(N$40,3))+('Summary Data'!$W37*POWER(N$40,2))+('Summary Data'!$X37*N$40)+'Summary Data'!$Y37</f>
        <v>1.1607787650945482</v>
      </c>
      <c r="O47" s="278"/>
    </row>
    <row r="48" spans="2:16" ht="15.75" thickBot="1" x14ac:dyDescent="0.3">
      <c r="B48" s="294"/>
      <c r="C48" s="295"/>
      <c r="D48" s="295"/>
      <c r="E48" s="296"/>
      <c r="F48" s="129">
        <f t="shared" si="2"/>
        <v>6</v>
      </c>
      <c r="G48" s="173">
        <f>('Summary Data'!$V36*POWER(G$40,3))+('Summary Data'!$W36*POWER(G$40,2))+('Summary Data'!$X36*G$40)+'Summary Data'!$Y36</f>
        <v>7.7828165869218822</v>
      </c>
      <c r="H48" s="174">
        <f>('Summary Data'!$V36*POWER(H$40,3))+('Summary Data'!$W36*POWER(H$40,2))+('Summary Data'!$X36*H$40)+'Summary Data'!$Y36</f>
        <v>2.9344074960127529</v>
      </c>
      <c r="I48" s="174">
        <f>('Summary Data'!$V36*POWER(I$40,3))+('Summary Data'!$W36*POWER(I$40,2))+('Summary Data'!$X36*I$40)+'Summary Data'!$Y36</f>
        <v>1.9511807928913214</v>
      </c>
      <c r="J48" s="174">
        <f>('Summary Data'!$V36*POWER(J$40,3))+('Summary Data'!$W36*POWER(J$40,2))+('Summary Data'!$X36*J$40)+'Summary Data'!$Y36</f>
        <v>1.5824390521758716</v>
      </c>
      <c r="K48" s="174">
        <f>('Summary Data'!$V36*POWER(K$40,3))+('Summary Data'!$W36*POWER(K$40,2))+('Summary Data'!$X36*K$40)+'Summary Data'!$Y36</f>
        <v>1.5685570745044544</v>
      </c>
      <c r="L48" s="174">
        <f>('Summary Data'!$V36*POWER(L$40,3))+('Summary Data'!$W36*POWER(L$40,2))+('Summary Data'!$X36*L$40)+'Summary Data'!$Y36</f>
        <v>1.6499096605148935</v>
      </c>
      <c r="M48" s="174">
        <f>('Summary Data'!$V36*POWER(M$40,3))+('Summary Data'!$W36*POWER(M$40,2))+('Summary Data'!$X36*M$40)+'Summary Data'!$Y36</f>
        <v>1.5668716108452685</v>
      </c>
      <c r="N48" s="175">
        <f>('Summary Data'!$V36*POWER(N$40,3))+('Summary Data'!$W36*POWER(N$40,2))+('Summary Data'!$X36*N$40)+'Summary Data'!$Y36</f>
        <v>1.0598177261335451</v>
      </c>
      <c r="O48" s="279"/>
    </row>
    <row r="60" spans="2:95" ht="15.75" thickBot="1" x14ac:dyDescent="0.3">
      <c r="CA60" s="114" t="s">
        <v>96</v>
      </c>
    </row>
    <row r="61" spans="2:95" ht="15.75" thickBot="1" x14ac:dyDescent="0.3">
      <c r="B61" s="286" t="s">
        <v>100</v>
      </c>
      <c r="C61" s="287"/>
      <c r="D61" s="287"/>
      <c r="E61" s="287"/>
      <c r="F61" s="282"/>
      <c r="G61" s="283" t="s">
        <v>98</v>
      </c>
      <c r="H61" s="284"/>
      <c r="I61" s="284"/>
      <c r="J61" s="284"/>
      <c r="K61" s="284"/>
      <c r="L61" s="284"/>
      <c r="M61" s="284"/>
      <c r="N61" s="284"/>
      <c r="O61" s="284"/>
      <c r="P61" s="284"/>
      <c r="Q61" s="284"/>
      <c r="R61" s="284"/>
      <c r="S61" s="284"/>
      <c r="T61" s="284"/>
      <c r="U61" s="284"/>
      <c r="V61" s="285"/>
      <c r="CA61" s="178"/>
      <c r="CB61" s="283" t="s">
        <v>98</v>
      </c>
      <c r="CC61" s="284"/>
      <c r="CD61" s="284"/>
      <c r="CE61" s="284"/>
      <c r="CF61" s="284"/>
      <c r="CG61" s="284"/>
      <c r="CH61" s="284"/>
      <c r="CI61" s="284"/>
      <c r="CJ61" s="284"/>
      <c r="CK61" s="284"/>
      <c r="CL61" s="284"/>
      <c r="CM61" s="284"/>
      <c r="CN61" s="284"/>
      <c r="CO61" s="284"/>
      <c r="CP61" s="284"/>
      <c r="CQ61" s="285"/>
    </row>
    <row r="62" spans="2:95" ht="15.75" customHeight="1" thickBot="1" x14ac:dyDescent="0.3">
      <c r="B62" s="268" t="s">
        <v>81</v>
      </c>
      <c r="C62" s="269"/>
      <c r="D62" s="269"/>
      <c r="E62" s="270"/>
      <c r="F62" s="118" t="str">
        <f>$E$5</f>
        <v>bar</v>
      </c>
      <c r="G62" s="192">
        <f>'Summary Data'!$C$149</f>
        <v>0.02</v>
      </c>
      <c r="H62" s="193">
        <f>'Summary Data'!$C$148</f>
        <v>0.09</v>
      </c>
      <c r="I62" s="193">
        <f>'Summary Data'!$C$147</f>
        <v>0.16</v>
      </c>
      <c r="J62" s="193">
        <f>'Summary Data'!$C$146</f>
        <v>0.23</v>
      </c>
      <c r="K62" s="193">
        <f>'Summary Data'!$C$145</f>
        <v>0.3</v>
      </c>
      <c r="L62" s="193">
        <f>'Summary Data'!$C$144</f>
        <v>0.37</v>
      </c>
      <c r="M62" s="193">
        <f>'Summary Data'!$C$143</f>
        <v>0.44</v>
      </c>
      <c r="N62" s="193">
        <f>'Summary Data'!$C$142</f>
        <v>0.51</v>
      </c>
      <c r="O62" s="193">
        <f>'Summary Data'!$C$141</f>
        <v>0.57999999999999996</v>
      </c>
      <c r="P62" s="193">
        <f>'Summary Data'!$C$140</f>
        <v>0.65</v>
      </c>
      <c r="Q62" s="193">
        <f>'Summary Data'!$C$139</f>
        <v>0.72</v>
      </c>
      <c r="R62" s="193">
        <f>'Summary Data'!$C$138</f>
        <v>0.79</v>
      </c>
      <c r="S62" s="193">
        <f>'Summary Data'!$C$137</f>
        <v>0.86</v>
      </c>
      <c r="T62" s="193">
        <f>'Summary Data'!$C$136</f>
        <v>0.93</v>
      </c>
      <c r="U62" s="193">
        <f>'Summary Data'!$C$135</f>
        <v>1</v>
      </c>
      <c r="V62" s="194">
        <f>'Summary Data'!$C$134</f>
        <v>2</v>
      </c>
      <c r="CA62" s="182" t="str">
        <f t="shared" ref="CA62:CQ62" si="3">F62</f>
        <v>bar</v>
      </c>
      <c r="CB62" s="179">
        <f t="shared" si="3"/>
        <v>0.02</v>
      </c>
      <c r="CC62" s="180">
        <f t="shared" si="3"/>
        <v>0.09</v>
      </c>
      <c r="CD62" s="180">
        <f t="shared" si="3"/>
        <v>0.16</v>
      </c>
      <c r="CE62" s="180">
        <f t="shared" si="3"/>
        <v>0.23</v>
      </c>
      <c r="CF62" s="180">
        <f t="shared" si="3"/>
        <v>0.3</v>
      </c>
      <c r="CG62" s="180">
        <f t="shared" si="3"/>
        <v>0.37</v>
      </c>
      <c r="CH62" s="180">
        <f t="shared" si="3"/>
        <v>0.44</v>
      </c>
      <c r="CI62" s="180">
        <f t="shared" si="3"/>
        <v>0.51</v>
      </c>
      <c r="CJ62" s="180">
        <f t="shared" si="3"/>
        <v>0.57999999999999996</v>
      </c>
      <c r="CK62" s="180">
        <f t="shared" si="3"/>
        <v>0.65</v>
      </c>
      <c r="CL62" s="180">
        <f t="shared" si="3"/>
        <v>0.72</v>
      </c>
      <c r="CM62" s="180">
        <f t="shared" si="3"/>
        <v>0.79</v>
      </c>
      <c r="CN62" s="180">
        <f t="shared" si="3"/>
        <v>0.86</v>
      </c>
      <c r="CO62" s="180">
        <f t="shared" si="3"/>
        <v>0.93</v>
      </c>
      <c r="CP62" s="180">
        <f t="shared" si="3"/>
        <v>1</v>
      </c>
      <c r="CQ62" s="181">
        <f t="shared" si="3"/>
        <v>2</v>
      </c>
    </row>
    <row r="63" spans="2:95" ht="15" customHeight="1" thickBot="1" x14ac:dyDescent="0.3">
      <c r="B63" s="271"/>
      <c r="C63" s="272"/>
      <c r="D63" s="272"/>
      <c r="E63" s="273"/>
      <c r="F63" s="120">
        <f t="shared" ref="F63:F70" si="4">F15</f>
        <v>2.5</v>
      </c>
      <c r="G63" s="195">
        <f t="shared" ref="G63:U70" si="5">IF(CB63&gt;H63,MAX(CB63,0),H63)</f>
        <v>146.09019607843135</v>
      </c>
      <c r="H63" s="196">
        <f t="shared" si="5"/>
        <v>127.82128851540614</v>
      </c>
      <c r="I63" s="196">
        <f t="shared" si="5"/>
        <v>114.30221934927815</v>
      </c>
      <c r="J63" s="196">
        <f t="shared" si="5"/>
        <v>104.91006248653305</v>
      </c>
      <c r="K63" s="196">
        <f t="shared" si="5"/>
        <v>103.59051928463694</v>
      </c>
      <c r="L63" s="196">
        <f t="shared" si="5"/>
        <v>103.59051928463694</v>
      </c>
      <c r="M63" s="196">
        <f t="shared" si="5"/>
        <v>103.59051928463694</v>
      </c>
      <c r="N63" s="196">
        <f t="shared" si="5"/>
        <v>103.59051928463694</v>
      </c>
      <c r="O63" s="196">
        <f t="shared" si="5"/>
        <v>103.59051928463694</v>
      </c>
      <c r="P63" s="196">
        <f t="shared" si="5"/>
        <v>103.59051928463694</v>
      </c>
      <c r="Q63" s="196">
        <f t="shared" si="5"/>
        <v>103.59051928463694</v>
      </c>
      <c r="R63" s="196">
        <f t="shared" si="5"/>
        <v>103.59051928463694</v>
      </c>
      <c r="S63" s="196">
        <f t="shared" si="5"/>
        <v>103.30889894419306</v>
      </c>
      <c r="T63" s="196">
        <f t="shared" si="5"/>
        <v>100.92492997198889</v>
      </c>
      <c r="U63" s="196">
        <f t="shared" si="5"/>
        <v>100</v>
      </c>
      <c r="V63" s="197">
        <v>100</v>
      </c>
      <c r="W63" s="277" t="s">
        <v>101</v>
      </c>
      <c r="CA63" s="187">
        <f>F63</f>
        <v>2.5</v>
      </c>
      <c r="CB63" s="195">
        <f>('Summary Data'!$V163*POWER(CB$62,3))+('Summary Data'!$W163*POWER(CB$62,2))+('Summary Data'!$X163*CB$62)+'Summary Data'!$Y163</f>
        <v>146.09019607843135</v>
      </c>
      <c r="CC63" s="196">
        <f>('Summary Data'!$V163*POWER(CC$62,3))+('Summary Data'!$W163*POWER(CC$62,2))+('Summary Data'!$X163*CC$62)+'Summary Data'!$Y163</f>
        <v>127.82128851540614</v>
      </c>
      <c r="CD63" s="196">
        <f>('Summary Data'!$V163*POWER(CD$62,3))+('Summary Data'!$W163*POWER(CD$62,2))+('Summary Data'!$X163*CD$62)+'Summary Data'!$Y163</f>
        <v>114.30221934927815</v>
      </c>
      <c r="CE63" s="196">
        <f>('Summary Data'!$V163*POWER(CE$62,3))+('Summary Data'!$W163*POWER(CE$62,2))+('Summary Data'!$X163*CE$62)+'Summary Data'!$Y163</f>
        <v>104.91006248653305</v>
      </c>
      <c r="CF63" s="196">
        <f>('Summary Data'!$V163*POWER(CF$62,3))+('Summary Data'!$W163*POWER(CF$62,2))+('Summary Data'!$X163*CF$62)+'Summary Data'!$Y163</f>
        <v>99.021891833656525</v>
      </c>
      <c r="CG63" s="196">
        <f>('Summary Data'!$V163*POWER(CG$62,3))+('Summary Data'!$W163*POWER(CG$62,2))+('Summary Data'!$X163*CG$62)+'Summary Data'!$Y163</f>
        <v>96.014781297134206</v>
      </c>
      <c r="CH63" s="196">
        <f>('Summary Data'!$V163*POWER(CH$62,3))+('Summary Data'!$W163*POWER(CH$62,2))+('Summary Data'!$X163*CH$62)+'Summary Data'!$Y163</f>
        <v>95.265804783451813</v>
      </c>
      <c r="CI63" s="196">
        <f>('Summary Data'!$V163*POWER(CI$62,3))+('Summary Data'!$W163*POWER(CI$62,2))+('Summary Data'!$X163*CI$62)+'Summary Data'!$Y163</f>
        <v>96.152036199095022</v>
      </c>
      <c r="CJ63" s="196">
        <f>('Summary Data'!$V163*POWER(CJ$62,3))+('Summary Data'!$W163*POWER(CJ$62,2))+('Summary Data'!$X163*CJ$62)+'Summary Data'!$Y163</f>
        <v>98.050549450549454</v>
      </c>
      <c r="CK63" s="196">
        <f>('Summary Data'!$V163*POWER(CK$62,3))+('Summary Data'!$W163*POWER(CK$62,2))+('Summary Data'!$X163*CK$62)+'Summary Data'!$Y163</f>
        <v>100.33841844430077</v>
      </c>
      <c r="CL63" s="196">
        <f>('Summary Data'!$V163*POWER(CL$62,3))+('Summary Data'!$W163*POWER(CL$62,2))+('Summary Data'!$X163*CL$62)+'Summary Data'!$Y163</f>
        <v>102.39271708683472</v>
      </c>
      <c r="CM63" s="196">
        <f>('Summary Data'!$V163*POWER(CM$62,3))+('Summary Data'!$W163*POWER(CM$62,2))+('Summary Data'!$X163*CM$62)+'Summary Data'!$Y163</f>
        <v>103.59051928463694</v>
      </c>
      <c r="CN63" s="196">
        <f>('Summary Data'!$V163*POWER(CN$62,3))+('Summary Data'!$W163*POWER(CN$62,2))+('Summary Data'!$X163*CN$62)+'Summary Data'!$Y163</f>
        <v>103.30889894419306</v>
      </c>
      <c r="CO63" s="196">
        <f>('Summary Data'!$V163*POWER(CO$62,3))+('Summary Data'!$W163*POWER(CO$62,2))+('Summary Data'!$X163*CO$62)+'Summary Data'!$Y163</f>
        <v>100.92492997198889</v>
      </c>
      <c r="CP63" s="196">
        <f>('Summary Data'!$V163*POWER(CP$62,3))+('Summary Data'!$W163*POWER(CP$62,2))+('Summary Data'!$X163*CP$62)+'Summary Data'!$Y163</f>
        <v>95.815686274509915</v>
      </c>
      <c r="CQ63" s="197">
        <f>('Summary Data'!$V163*POWER(CQ$62,3))+('Summary Data'!$W163*POWER(CQ$62,2))+('Summary Data'!$X163*CQ$62)+'Summary Data'!$Y163</f>
        <v>-643.94439358160662</v>
      </c>
    </row>
    <row r="64" spans="2:95" ht="15.75" thickBot="1" x14ac:dyDescent="0.3">
      <c r="B64" s="271"/>
      <c r="C64" s="272"/>
      <c r="D64" s="272"/>
      <c r="E64" s="273"/>
      <c r="F64" s="122">
        <f t="shared" si="4"/>
        <v>3</v>
      </c>
      <c r="G64" s="198">
        <f t="shared" si="5"/>
        <v>174.13039215686277</v>
      </c>
      <c r="H64" s="199">
        <f t="shared" si="5"/>
        <v>145.53795518207286</v>
      </c>
      <c r="I64" s="199">
        <f t="shared" si="5"/>
        <v>124.2480392156863</v>
      </c>
      <c r="J64" s="199">
        <f t="shared" si="5"/>
        <v>109.31456582633055</v>
      </c>
      <c r="K64" s="199">
        <f t="shared" si="5"/>
        <v>105.14929971988789</v>
      </c>
      <c r="L64" s="199">
        <f t="shared" si="5"/>
        <v>105.14929971988789</v>
      </c>
      <c r="M64" s="199">
        <f t="shared" si="5"/>
        <v>105.14929971988789</v>
      </c>
      <c r="N64" s="199">
        <f t="shared" si="5"/>
        <v>105.14929971988789</v>
      </c>
      <c r="O64" s="199">
        <f t="shared" si="5"/>
        <v>105.14929971988789</v>
      </c>
      <c r="P64" s="199">
        <f t="shared" si="5"/>
        <v>105.14929971988789</v>
      </c>
      <c r="Q64" s="199">
        <f t="shared" si="5"/>
        <v>105.14929971988789</v>
      </c>
      <c r="R64" s="199">
        <f t="shared" si="5"/>
        <v>105.14929971988789</v>
      </c>
      <c r="S64" s="199">
        <f t="shared" si="5"/>
        <v>104.85028011204486</v>
      </c>
      <c r="T64" s="199">
        <f t="shared" si="5"/>
        <v>101.44691876750699</v>
      </c>
      <c r="U64" s="199">
        <f t="shared" si="5"/>
        <v>100</v>
      </c>
      <c r="V64" s="200">
        <v>100</v>
      </c>
      <c r="W64" s="278"/>
      <c r="X64" s="124" t="s">
        <v>84</v>
      </c>
      <c r="CA64" s="188">
        <f t="shared" ref="CA64:CA70" si="6">F64</f>
        <v>3</v>
      </c>
      <c r="CB64" s="198">
        <f>('Summary Data'!$V162*POWER(CB$62,3))+('Summary Data'!$W162*POWER(CB$62,2))+('Summary Data'!$X162*CB$62)+'Summary Data'!$Y162</f>
        <v>174.13039215686277</v>
      </c>
      <c r="CC64" s="199">
        <f>('Summary Data'!$V162*POWER(CC$62,3))+('Summary Data'!$W162*POWER(CC$62,2))+('Summary Data'!$X162*CC$62)+'Summary Data'!$Y162</f>
        <v>145.53795518207286</v>
      </c>
      <c r="CD64" s="199">
        <f>('Summary Data'!$V162*POWER(CD$62,3))+('Summary Data'!$W162*POWER(CD$62,2))+('Summary Data'!$X162*CD$62)+'Summary Data'!$Y162</f>
        <v>124.2480392156863</v>
      </c>
      <c r="CE64" s="199">
        <f>('Summary Data'!$V162*POWER(CE$62,3))+('Summary Data'!$W162*POWER(CE$62,2))+('Summary Data'!$X162*CE$62)+'Summary Data'!$Y162</f>
        <v>109.31456582633055</v>
      </c>
      <c r="CF64" s="199">
        <f>('Summary Data'!$V162*POWER(CF$62,3))+('Summary Data'!$W162*POWER(CF$62,2))+('Summary Data'!$X162*CF$62)+'Summary Data'!$Y162</f>
        <v>99.79145658263306</v>
      </c>
      <c r="CG64" s="199">
        <f>('Summary Data'!$V162*POWER(CG$62,3))+('Summary Data'!$W162*POWER(CG$62,2))+('Summary Data'!$X162*CG$62)+'Summary Data'!$Y162</f>
        <v>94.732633053221292</v>
      </c>
      <c r="CH64" s="199">
        <f>('Summary Data'!$V162*POWER(CH$62,3))+('Summary Data'!$W162*POWER(CH$62,2))+('Summary Data'!$X162*CH$62)+'Summary Data'!$Y162</f>
        <v>93.192016806722677</v>
      </c>
      <c r="CI64" s="199">
        <f>('Summary Data'!$V162*POWER(CI$62,3))+('Summary Data'!$W162*POWER(CI$62,2))+('Summary Data'!$X162*CI$62)+'Summary Data'!$Y162</f>
        <v>94.223529411764673</v>
      </c>
      <c r="CJ64" s="199">
        <f>('Summary Data'!$V162*POWER(CJ$62,3))+('Summary Data'!$W162*POWER(CJ$62,2))+('Summary Data'!$X162*CJ$62)+'Summary Data'!$Y162</f>
        <v>96.881092436974825</v>
      </c>
      <c r="CK64" s="199">
        <f>('Summary Data'!$V162*POWER(CK$62,3))+('Summary Data'!$W162*POWER(CK$62,2))+('Summary Data'!$X162*CK$62)+'Summary Data'!$Y162</f>
        <v>100.21862745098036</v>
      </c>
      <c r="CL64" s="199">
        <f>('Summary Data'!$V162*POWER(CL$62,3))+('Summary Data'!$W162*POWER(CL$62,2))+('Summary Data'!$X162*CL$62)+'Summary Data'!$Y162</f>
        <v>103.29005602240898</v>
      </c>
      <c r="CM64" s="199">
        <f>('Summary Data'!$V162*POWER(CM$62,3))+('Summary Data'!$W162*POWER(CM$62,2))+('Summary Data'!$X162*CM$62)+'Summary Data'!$Y162</f>
        <v>105.14929971988789</v>
      </c>
      <c r="CN64" s="199">
        <f>('Summary Data'!$V162*POWER(CN$62,3))+('Summary Data'!$W162*POWER(CN$62,2))+('Summary Data'!$X162*CN$62)+'Summary Data'!$Y162</f>
        <v>104.85028011204486</v>
      </c>
      <c r="CO64" s="199">
        <f>('Summary Data'!$V162*POWER(CO$62,3))+('Summary Data'!$W162*POWER(CO$62,2))+('Summary Data'!$X162*CO$62)+'Summary Data'!$Y162</f>
        <v>101.44691876750699</v>
      </c>
      <c r="CP64" s="199">
        <f>('Summary Data'!$V162*POWER(CP$62,3))+('Summary Data'!$W162*POWER(CP$62,2))+('Summary Data'!$X162*CP$62)+'Summary Data'!$Y162</f>
        <v>93.993137254902024</v>
      </c>
      <c r="CQ64" s="200">
        <f>('Summary Data'!$V162*POWER(CQ$62,3))+('Summary Data'!$W162*POWER(CQ$62,2))+('Summary Data'!$X162*CQ$62)+'Summary Data'!$Y162</f>
        <v>-1015.480652260902</v>
      </c>
    </row>
    <row r="65" spans="2:95" x14ac:dyDescent="0.25">
      <c r="B65" s="271"/>
      <c r="C65" s="272"/>
      <c r="D65" s="272"/>
      <c r="E65" s="273"/>
      <c r="F65" s="125">
        <f t="shared" si="4"/>
        <v>3.5</v>
      </c>
      <c r="G65" s="201">
        <f t="shared" si="5"/>
        <v>180.50849673202615</v>
      </c>
      <c r="H65" s="202">
        <f t="shared" si="5"/>
        <v>149.55541549953315</v>
      </c>
      <c r="I65" s="202">
        <f t="shared" si="5"/>
        <v>126.49265962795374</v>
      </c>
      <c r="J65" s="202">
        <f t="shared" si="5"/>
        <v>110.29923866982689</v>
      </c>
      <c r="K65" s="202">
        <f t="shared" si="5"/>
        <v>105.52907419377999</v>
      </c>
      <c r="L65" s="202">
        <f t="shared" si="5"/>
        <v>105.52907419377999</v>
      </c>
      <c r="M65" s="202">
        <f t="shared" si="5"/>
        <v>105.52907419377999</v>
      </c>
      <c r="N65" s="202">
        <f t="shared" si="5"/>
        <v>105.52907419377999</v>
      </c>
      <c r="O65" s="202">
        <f t="shared" si="5"/>
        <v>105.52907419377999</v>
      </c>
      <c r="P65" s="202">
        <f t="shared" si="5"/>
        <v>105.52907419377999</v>
      </c>
      <c r="Q65" s="202">
        <f t="shared" si="5"/>
        <v>105.52907419377999</v>
      </c>
      <c r="R65" s="202">
        <f t="shared" si="5"/>
        <v>105.52907419377999</v>
      </c>
      <c r="S65" s="202">
        <f t="shared" si="5"/>
        <v>105.21509732097962</v>
      </c>
      <c r="T65" s="202">
        <f t="shared" si="5"/>
        <v>101.56055088702152</v>
      </c>
      <c r="U65" s="202">
        <f t="shared" si="5"/>
        <v>100</v>
      </c>
      <c r="V65" s="203">
        <v>100</v>
      </c>
      <c r="W65" s="278"/>
      <c r="CA65" s="189">
        <f t="shared" si="6"/>
        <v>3.5</v>
      </c>
      <c r="CB65" s="201">
        <f>('Summary Data'!$V161*POWER(CB$62,3))+('Summary Data'!$W161*POWER(CB$62,2))+('Summary Data'!$X161*CB$62)+'Summary Data'!$Y161</f>
        <v>180.50849673202615</v>
      </c>
      <c r="CC65" s="202">
        <f>('Summary Data'!$V161*POWER(CC$62,3))+('Summary Data'!$W161*POWER(CC$62,2))+('Summary Data'!$X161*CC$62)+'Summary Data'!$Y161</f>
        <v>149.55541549953315</v>
      </c>
      <c r="CD65" s="202">
        <f>('Summary Data'!$V161*POWER(CD$62,3))+('Summary Data'!$W161*POWER(CD$62,2))+('Summary Data'!$X161*CD$62)+'Summary Data'!$Y161</f>
        <v>126.49265962795374</v>
      </c>
      <c r="CE65" s="202">
        <f>('Summary Data'!$V161*POWER(CE$62,3))+('Summary Data'!$W161*POWER(CE$62,2))+('Summary Data'!$X161*CE$62)+'Summary Data'!$Y161</f>
        <v>110.29923866982689</v>
      </c>
      <c r="CF65" s="202">
        <f>('Summary Data'!$V161*POWER(CF$62,3))+('Summary Data'!$W161*POWER(CF$62,2))+('Summary Data'!$X161*CF$62)+'Summary Data'!$Y161</f>
        <v>99.954162177691558</v>
      </c>
      <c r="CG65" s="202">
        <f>('Summary Data'!$V161*POWER(CG$62,3))+('Summary Data'!$W161*POWER(CG$62,2))+('Summary Data'!$X161*CG$62)+'Summary Data'!$Y161</f>
        <v>94.436439704086695</v>
      </c>
      <c r="CH65" s="202">
        <f>('Summary Data'!$V161*POWER(CH$62,3))+('Summary Data'!$W161*POWER(CH$62,2))+('Summary Data'!$X161*CH$62)+'Summary Data'!$Y161</f>
        <v>92.725080801551343</v>
      </c>
      <c r="CI65" s="202">
        <f>('Summary Data'!$V161*POWER(CI$62,3))+('Summary Data'!$W161*POWER(CI$62,2))+('Summary Data'!$X161*CI$62)+'Summary Data'!$Y161</f>
        <v>93.799095022624385</v>
      </c>
      <c r="CJ65" s="202">
        <f>('Summary Data'!$V161*POWER(CJ$62,3))+('Summary Data'!$W161*POWER(CJ$62,2))+('Summary Data'!$X161*CJ$62)+'Summary Data'!$Y161</f>
        <v>96.63749191984482</v>
      </c>
      <c r="CK65" s="202">
        <f>('Summary Data'!$V161*POWER(CK$62,3))+('Summary Data'!$W161*POWER(CK$62,2))+('Summary Data'!$X161*CK$62)+'Summary Data'!$Y161</f>
        <v>100.21928104575159</v>
      </c>
      <c r="CL65" s="202">
        <f>('Summary Data'!$V161*POWER(CL$62,3))+('Summary Data'!$W161*POWER(CL$62,2))+('Summary Data'!$X161*CL$62)+'Summary Data'!$Y161</f>
        <v>103.5234719528836</v>
      </c>
      <c r="CM65" s="202">
        <f>('Summary Data'!$V161*POWER(CM$62,3))+('Summary Data'!$W161*POWER(CM$62,2))+('Summary Data'!$X161*CM$62)+'Summary Data'!$Y161</f>
        <v>105.52907419377999</v>
      </c>
      <c r="CN65" s="202">
        <f>('Summary Data'!$V161*POWER(CN$62,3))+('Summary Data'!$W161*POWER(CN$62,2))+('Summary Data'!$X161*CN$62)+'Summary Data'!$Y161</f>
        <v>105.21509732097962</v>
      </c>
      <c r="CO65" s="202">
        <f>('Summary Data'!$V161*POWER(CO$62,3))+('Summary Data'!$W161*POWER(CO$62,2))+('Summary Data'!$X161*CO$62)+'Summary Data'!$Y161</f>
        <v>101.56055088702152</v>
      </c>
      <c r="CP65" s="202">
        <f>('Summary Data'!$V161*POWER(CP$62,3))+('Summary Data'!$W161*POWER(CP$62,2))+('Summary Data'!$X161*CP$62)+'Summary Data'!$Y161</f>
        <v>93.54444444444448</v>
      </c>
      <c r="CQ65" s="203">
        <f>('Summary Data'!$V161*POWER(CQ$62,3))+('Summary Data'!$W161*POWER(CQ$62,2))+('Summary Data'!$X161*CQ$62)+'Summary Data'!$Y161</f>
        <v>-1102.3351528157023</v>
      </c>
    </row>
    <row r="66" spans="2:95" x14ac:dyDescent="0.25">
      <c r="B66" s="271"/>
      <c r="C66" s="272"/>
      <c r="D66" s="272"/>
      <c r="E66" s="273"/>
      <c r="F66" s="127">
        <f t="shared" si="4"/>
        <v>4</v>
      </c>
      <c r="G66" s="201">
        <f t="shared" si="5"/>
        <v>136.11176470588242</v>
      </c>
      <c r="H66" s="202">
        <f t="shared" si="5"/>
        <v>121.42058823529418</v>
      </c>
      <c r="I66" s="202">
        <f t="shared" si="5"/>
        <v>110.61176470588241</v>
      </c>
      <c r="J66" s="202">
        <f t="shared" si="5"/>
        <v>103.17058823529416</v>
      </c>
      <c r="K66" s="202">
        <f t="shared" si="5"/>
        <v>103.11176470588239</v>
      </c>
      <c r="L66" s="202">
        <f t="shared" si="5"/>
        <v>103.11176470588239</v>
      </c>
      <c r="M66" s="202">
        <f t="shared" si="5"/>
        <v>103.11176470588239</v>
      </c>
      <c r="N66" s="202">
        <f t="shared" si="5"/>
        <v>103.11176470588239</v>
      </c>
      <c r="O66" s="202">
        <f t="shared" si="5"/>
        <v>103.11176470588239</v>
      </c>
      <c r="P66" s="202">
        <f t="shared" si="5"/>
        <v>103.11176470588239</v>
      </c>
      <c r="Q66" s="202">
        <f t="shared" si="5"/>
        <v>103.11176470588239</v>
      </c>
      <c r="R66" s="202">
        <f t="shared" si="5"/>
        <v>103.11176470588239</v>
      </c>
      <c r="S66" s="202">
        <f t="shared" si="5"/>
        <v>102.81764705882352</v>
      </c>
      <c r="T66" s="202">
        <f t="shared" si="5"/>
        <v>100.74411764705886</v>
      </c>
      <c r="U66" s="202">
        <f t="shared" si="5"/>
        <v>100</v>
      </c>
      <c r="V66" s="203">
        <v>100</v>
      </c>
      <c r="W66" s="278"/>
      <c r="CA66" s="190">
        <f t="shared" si="6"/>
        <v>4</v>
      </c>
      <c r="CB66" s="201">
        <f>('Summary Data'!$V160*POWER(CB$62,3))+('Summary Data'!$W160*POWER(CB$62,2))+('Summary Data'!$X160*CB$62)+'Summary Data'!$Y160</f>
        <v>136.11176470588242</v>
      </c>
      <c r="CC66" s="202">
        <f>('Summary Data'!$V160*POWER(CC$62,3))+('Summary Data'!$W160*POWER(CC$62,2))+('Summary Data'!$X160*CC$62)+'Summary Data'!$Y160</f>
        <v>121.42058823529418</v>
      </c>
      <c r="CD66" s="202">
        <f>('Summary Data'!$V160*POWER(CD$62,3))+('Summary Data'!$W160*POWER(CD$62,2))+('Summary Data'!$X160*CD$62)+'Summary Data'!$Y160</f>
        <v>110.61176470588241</v>
      </c>
      <c r="CE66" s="202">
        <f>('Summary Data'!$V160*POWER(CE$62,3))+('Summary Data'!$W160*POWER(CE$62,2))+('Summary Data'!$X160*CE$62)+'Summary Data'!$Y160</f>
        <v>103.17058823529416</v>
      </c>
      <c r="CF66" s="202">
        <f>('Summary Data'!$V160*POWER(CF$62,3))+('Summary Data'!$W160*POWER(CF$62,2))+('Summary Data'!$X160*CF$62)+'Summary Data'!$Y160</f>
        <v>98.582352941176509</v>
      </c>
      <c r="CG66" s="202">
        <f>('Summary Data'!$V160*POWER(CG$62,3))+('Summary Data'!$W160*POWER(CG$62,2))+('Summary Data'!$X160*CG$62)+'Summary Data'!$Y160</f>
        <v>96.332352941176495</v>
      </c>
      <c r="CH66" s="202">
        <f>('Summary Data'!$V160*POWER(CH$62,3))+('Summary Data'!$W160*POWER(CH$62,2))+('Summary Data'!$X160*CH$62)+'Summary Data'!$Y160</f>
        <v>95.905882352941205</v>
      </c>
      <c r="CI66" s="202">
        <f>('Summary Data'!$V160*POWER(CI$62,3))+('Summary Data'!$W160*POWER(CI$62,2))+('Summary Data'!$X160*CI$62)+'Summary Data'!$Y160</f>
        <v>96.788235294117669</v>
      </c>
      <c r="CJ66" s="202">
        <f>('Summary Data'!$V160*POWER(CJ$62,3))+('Summary Data'!$W160*POWER(CJ$62,2))+('Summary Data'!$X160*CJ$62)+'Summary Data'!$Y160</f>
        <v>98.464705882352945</v>
      </c>
      <c r="CK66" s="202">
        <f>('Summary Data'!$V160*POWER(CK$62,3))+('Summary Data'!$W160*POWER(CK$62,2))+('Summary Data'!$X160*CK$62)+'Summary Data'!$Y160</f>
        <v>100.42058823529412</v>
      </c>
      <c r="CL66" s="202">
        <f>('Summary Data'!$V160*POWER(CL$62,3))+('Summary Data'!$W160*POWER(CL$62,2))+('Summary Data'!$X160*CL$62)+'Summary Data'!$Y160</f>
        <v>102.14117647058825</v>
      </c>
      <c r="CM66" s="202">
        <f>('Summary Data'!$V160*POWER(CM$62,3))+('Summary Data'!$W160*POWER(CM$62,2))+('Summary Data'!$X160*CM$62)+'Summary Data'!$Y160</f>
        <v>103.11176470588239</v>
      </c>
      <c r="CN66" s="202">
        <f>('Summary Data'!$V160*POWER(CN$62,3))+('Summary Data'!$W160*POWER(CN$62,2))+('Summary Data'!$X160*CN$62)+'Summary Data'!$Y160</f>
        <v>102.81764705882352</v>
      </c>
      <c r="CO66" s="202">
        <f>('Summary Data'!$V160*POWER(CO$62,3))+('Summary Data'!$W160*POWER(CO$62,2))+('Summary Data'!$X160*CO$62)+'Summary Data'!$Y160</f>
        <v>100.74411764705886</v>
      </c>
      <c r="CP66" s="202">
        <f>('Summary Data'!$V160*POWER(CP$62,3))+('Summary Data'!$W160*POWER(CP$62,2))+('Summary Data'!$X160*CP$62)+'Summary Data'!$Y160</f>
        <v>96.37647058823535</v>
      </c>
      <c r="CQ66" s="203">
        <f>('Summary Data'!$V160*POWER(CQ$62,3))+('Summary Data'!$W160*POWER(CQ$62,2))+('Summary Data'!$X160*CQ$62)+'Summary Data'!$Y160</f>
        <v>-521.57070828331234</v>
      </c>
    </row>
    <row r="67" spans="2:95" x14ac:dyDescent="0.25">
      <c r="B67" s="271"/>
      <c r="C67" s="272"/>
      <c r="D67" s="272"/>
      <c r="E67" s="273"/>
      <c r="F67" s="127">
        <f t="shared" si="4"/>
        <v>4.5</v>
      </c>
      <c r="G67" s="201">
        <f t="shared" si="5"/>
        <v>148.32450980392159</v>
      </c>
      <c r="H67" s="202">
        <f t="shared" si="5"/>
        <v>129.02619047619049</v>
      </c>
      <c r="I67" s="202">
        <f t="shared" si="5"/>
        <v>114.76924154277097</v>
      </c>
      <c r="J67" s="202">
        <f t="shared" si="5"/>
        <v>104.89039000215472</v>
      </c>
      <c r="K67" s="202">
        <f t="shared" si="5"/>
        <v>103.8783236371471</v>
      </c>
      <c r="L67" s="202">
        <f t="shared" si="5"/>
        <v>103.8783236371471</v>
      </c>
      <c r="M67" s="202">
        <f t="shared" si="5"/>
        <v>103.8783236371471</v>
      </c>
      <c r="N67" s="202">
        <f t="shared" si="5"/>
        <v>103.8783236371471</v>
      </c>
      <c r="O67" s="202">
        <f t="shared" si="5"/>
        <v>103.8783236371471</v>
      </c>
      <c r="P67" s="202">
        <f t="shared" si="5"/>
        <v>103.8783236371471</v>
      </c>
      <c r="Q67" s="202">
        <f t="shared" si="5"/>
        <v>103.8783236371471</v>
      </c>
      <c r="R67" s="202">
        <f t="shared" si="5"/>
        <v>103.8783236371471</v>
      </c>
      <c r="S67" s="202">
        <f t="shared" si="5"/>
        <v>103.55506356388702</v>
      </c>
      <c r="T67" s="202">
        <f t="shared" si="5"/>
        <v>100.9771708683474</v>
      </c>
      <c r="U67" s="202">
        <f t="shared" si="5"/>
        <v>100</v>
      </c>
      <c r="V67" s="203">
        <v>100</v>
      </c>
      <c r="W67" s="278"/>
      <c r="CA67" s="190">
        <f t="shared" si="6"/>
        <v>4.5</v>
      </c>
      <c r="CB67" s="201">
        <f>('Summary Data'!$V159*POWER(CB$62,3))+('Summary Data'!$W159*POWER(CB$62,2))+('Summary Data'!$X159*CB$62)+'Summary Data'!$Y159</f>
        <v>148.32450980392159</v>
      </c>
      <c r="CC67" s="202">
        <f>('Summary Data'!$V159*POWER(CC$62,3))+('Summary Data'!$W159*POWER(CC$62,2))+('Summary Data'!$X159*CC$62)+'Summary Data'!$Y159</f>
        <v>129.02619047619049</v>
      </c>
      <c r="CD67" s="202">
        <f>('Summary Data'!$V159*POWER(CD$62,3))+('Summary Data'!$W159*POWER(CD$62,2))+('Summary Data'!$X159*CD$62)+'Summary Data'!$Y159</f>
        <v>114.76924154277097</v>
      </c>
      <c r="CE67" s="202">
        <f>('Summary Data'!$V159*POWER(CE$62,3))+('Summary Data'!$W159*POWER(CE$62,2))+('Summary Data'!$X159*CE$62)+'Summary Data'!$Y159</f>
        <v>104.89039000215472</v>
      </c>
      <c r="CF67" s="202">
        <f>('Summary Data'!$V159*POWER(CF$62,3))+('Summary Data'!$W159*POWER(CF$62,2))+('Summary Data'!$X159*CF$62)+'Summary Data'!$Y159</f>
        <v>98.726362852833461</v>
      </c>
      <c r="CG67" s="202">
        <f>('Summary Data'!$V159*POWER(CG$62,3))+('Summary Data'!$W159*POWER(CG$62,2))+('Summary Data'!$X159*CG$62)+'Summary Data'!$Y159</f>
        <v>95.613887093298857</v>
      </c>
      <c r="CH67" s="202">
        <f>('Summary Data'!$V159*POWER(CH$62,3))+('Summary Data'!$W159*POWER(CH$62,2))+('Summary Data'!$X159*CH$62)+'Summary Data'!$Y159</f>
        <v>94.889689722042661</v>
      </c>
      <c r="CI67" s="202">
        <f>('Summary Data'!$V159*POWER(CI$62,3))+('Summary Data'!$W159*POWER(CI$62,2))+('Summary Data'!$X159*CI$62)+'Summary Data'!$Y159</f>
        <v>95.890497737556558</v>
      </c>
      <c r="CJ67" s="202">
        <f>('Summary Data'!$V159*POWER(CJ$62,3))+('Summary Data'!$W159*POWER(CJ$62,2))+('Summary Data'!$X159*CJ$62)+'Summary Data'!$Y159</f>
        <v>97.953038138332232</v>
      </c>
      <c r="CK67" s="202">
        <f>('Summary Data'!$V159*POWER(CK$62,3))+('Summary Data'!$W159*POWER(CK$62,2))+('Summary Data'!$X159*CK$62)+'Summary Data'!$Y159</f>
        <v>100.41403792286141</v>
      </c>
      <c r="CL67" s="202">
        <f>('Summary Data'!$V159*POWER(CL$62,3))+('Summary Data'!$W159*POWER(CL$62,2))+('Summary Data'!$X159*CL$62)+'Summary Data'!$Y159</f>
        <v>102.61022408963581</v>
      </c>
      <c r="CM67" s="202">
        <f>('Summary Data'!$V159*POWER(CM$62,3))+('Summary Data'!$W159*POWER(CM$62,2))+('Summary Data'!$X159*CM$62)+'Summary Data'!$Y159</f>
        <v>103.8783236371471</v>
      </c>
      <c r="CN67" s="202">
        <f>('Summary Data'!$V159*POWER(CN$62,3))+('Summary Data'!$W159*POWER(CN$62,2))+('Summary Data'!$X159*CN$62)+'Summary Data'!$Y159</f>
        <v>103.55506356388702</v>
      </c>
      <c r="CO67" s="202">
        <f>('Summary Data'!$V159*POWER(CO$62,3))+('Summary Data'!$W159*POWER(CO$62,2))+('Summary Data'!$X159*CO$62)+'Summary Data'!$Y159</f>
        <v>100.9771708683474</v>
      </c>
      <c r="CP67" s="202">
        <f>('Summary Data'!$V159*POWER(CP$62,3))+('Summary Data'!$W159*POWER(CP$62,2))+('Summary Data'!$X159*CP$62)+'Summary Data'!$Y159</f>
        <v>95.481372549019625</v>
      </c>
      <c r="CQ67" s="203">
        <f>('Summary Data'!$V159*POWER(CQ$62,3))+('Summary Data'!$W159*POWER(CQ$62,2))+('Summary Data'!$X159*CQ$62)+'Summary Data'!$Y159</f>
        <v>-694.74713643699079</v>
      </c>
    </row>
    <row r="68" spans="2:95" x14ac:dyDescent="0.25">
      <c r="B68" s="271"/>
      <c r="C68" s="272"/>
      <c r="D68" s="272"/>
      <c r="E68" s="273"/>
      <c r="F68" s="127">
        <f t="shared" si="4"/>
        <v>5</v>
      </c>
      <c r="G68" s="201">
        <f t="shared" si="5"/>
        <v>103.43921568627451</v>
      </c>
      <c r="H68" s="202">
        <f t="shared" si="5"/>
        <v>102.04005602240896</v>
      </c>
      <c r="I68" s="202">
        <f t="shared" si="5"/>
        <v>101.01064425770309</v>
      </c>
      <c r="J68" s="202">
        <f t="shared" si="5"/>
        <v>100.30196078431374</v>
      </c>
      <c r="K68" s="202">
        <f t="shared" si="5"/>
        <v>100.29635854341737</v>
      </c>
      <c r="L68" s="202">
        <f t="shared" si="5"/>
        <v>100.29635854341737</v>
      </c>
      <c r="M68" s="202">
        <f t="shared" si="5"/>
        <v>100.29635854341737</v>
      </c>
      <c r="N68" s="202">
        <f t="shared" si="5"/>
        <v>100.29635854341737</v>
      </c>
      <c r="O68" s="202">
        <f t="shared" si="5"/>
        <v>100.29635854341737</v>
      </c>
      <c r="P68" s="202">
        <f t="shared" si="5"/>
        <v>100.29635854341737</v>
      </c>
      <c r="Q68" s="202">
        <f t="shared" si="5"/>
        <v>100.29635854341737</v>
      </c>
      <c r="R68" s="202">
        <f t="shared" si="5"/>
        <v>100.29635854341737</v>
      </c>
      <c r="S68" s="202">
        <f t="shared" si="5"/>
        <v>100.26834733893558</v>
      </c>
      <c r="T68" s="202">
        <f t="shared" si="5"/>
        <v>100.07086834733894</v>
      </c>
      <c r="U68" s="202">
        <f t="shared" si="5"/>
        <v>100</v>
      </c>
      <c r="V68" s="203">
        <v>100</v>
      </c>
      <c r="W68" s="278"/>
      <c r="CA68" s="190">
        <f t="shared" si="6"/>
        <v>5</v>
      </c>
      <c r="CB68" s="201">
        <f>('Summary Data'!$V158*POWER(CB$62,3))+('Summary Data'!$W158*POWER(CB$62,2))+('Summary Data'!$X158*CB$62)+'Summary Data'!$Y158</f>
        <v>103.43921568627451</v>
      </c>
      <c r="CC68" s="202">
        <f>('Summary Data'!$V158*POWER(CC$62,3))+('Summary Data'!$W158*POWER(CC$62,2))+('Summary Data'!$X158*CC$62)+'Summary Data'!$Y158</f>
        <v>102.04005602240896</v>
      </c>
      <c r="CD68" s="202">
        <f>('Summary Data'!$V158*POWER(CD$62,3))+('Summary Data'!$W158*POWER(CD$62,2))+('Summary Data'!$X158*CD$62)+'Summary Data'!$Y158</f>
        <v>101.01064425770309</v>
      </c>
      <c r="CE68" s="202">
        <f>('Summary Data'!$V158*POWER(CE$62,3))+('Summary Data'!$W158*POWER(CE$62,2))+('Summary Data'!$X158*CE$62)+'Summary Data'!$Y158</f>
        <v>100.30196078431374</v>
      </c>
      <c r="CF68" s="202">
        <f>('Summary Data'!$V158*POWER(CF$62,3))+('Summary Data'!$W158*POWER(CF$62,2))+('Summary Data'!$X158*CF$62)+'Summary Data'!$Y158</f>
        <v>99.864985994397756</v>
      </c>
      <c r="CG68" s="202">
        <f>('Summary Data'!$V158*POWER(CG$62,3))+('Summary Data'!$W158*POWER(CG$62,2))+('Summary Data'!$X158*CG$62)+'Summary Data'!$Y158</f>
        <v>99.650700280112048</v>
      </c>
      <c r="CH68" s="202">
        <f>('Summary Data'!$V158*POWER(CH$62,3))+('Summary Data'!$W158*POWER(CH$62,2))+('Summary Data'!$X158*CH$62)+'Summary Data'!$Y158</f>
        <v>99.610084033613447</v>
      </c>
      <c r="CI68" s="202">
        <f>('Summary Data'!$V158*POWER(CI$62,3))+('Summary Data'!$W158*POWER(CI$62,2))+('Summary Data'!$X158*CI$62)+'Summary Data'!$Y158</f>
        <v>99.694117647058832</v>
      </c>
      <c r="CJ68" s="202">
        <f>('Summary Data'!$V158*POWER(CJ$62,3))+('Summary Data'!$W158*POWER(CJ$62,2))+('Summary Data'!$X158*CJ$62)+'Summary Data'!$Y158</f>
        <v>99.853781512605053</v>
      </c>
      <c r="CK68" s="202">
        <f>('Summary Data'!$V158*POWER(CK$62,3))+('Summary Data'!$W158*POWER(CK$62,2))+('Summary Data'!$X158*CK$62)+'Summary Data'!$Y158</f>
        <v>100.04005602240896</v>
      </c>
      <c r="CL68" s="202">
        <f>('Summary Data'!$V158*POWER(CL$62,3))+('Summary Data'!$W158*POWER(CL$62,2))+('Summary Data'!$X158*CL$62)+'Summary Data'!$Y158</f>
        <v>100.20392156862745</v>
      </c>
      <c r="CM68" s="202">
        <f>('Summary Data'!$V158*POWER(CM$62,3))+('Summary Data'!$W158*POWER(CM$62,2))+('Summary Data'!$X158*CM$62)+'Summary Data'!$Y158</f>
        <v>100.29635854341737</v>
      </c>
      <c r="CN68" s="202">
        <f>('Summary Data'!$V158*POWER(CN$62,3))+('Summary Data'!$W158*POWER(CN$62,2))+('Summary Data'!$X158*CN$62)+'Summary Data'!$Y158</f>
        <v>100.26834733893558</v>
      </c>
      <c r="CO68" s="202">
        <f>('Summary Data'!$V158*POWER(CO$62,3))+('Summary Data'!$W158*POWER(CO$62,2))+('Summary Data'!$X158*CO$62)+'Summary Data'!$Y158</f>
        <v>100.07086834733894</v>
      </c>
      <c r="CP68" s="202">
        <f>('Summary Data'!$V158*POWER(CP$62,3))+('Summary Data'!$W158*POWER(CP$62,2))+('Summary Data'!$X158*CP$62)+'Summary Data'!$Y158</f>
        <v>99.654901960784329</v>
      </c>
      <c r="CQ68" s="203">
        <f>('Summary Data'!$V158*POWER(CQ$62,3))+('Summary Data'!$W158*POWER(CQ$62,2))+('Summary Data'!$X158*CQ$62)+'Summary Data'!$Y158</f>
        <v>40.80278968730363</v>
      </c>
    </row>
    <row r="69" spans="2:95" x14ac:dyDescent="0.25">
      <c r="B69" s="271"/>
      <c r="C69" s="272"/>
      <c r="D69" s="272"/>
      <c r="E69" s="273"/>
      <c r="F69" s="127">
        <f t="shared" si="4"/>
        <v>5.5</v>
      </c>
      <c r="G69" s="201">
        <f t="shared" si="5"/>
        <v>100</v>
      </c>
      <c r="H69" s="202">
        <f t="shared" si="5"/>
        <v>100</v>
      </c>
      <c r="I69" s="202">
        <f t="shared" si="5"/>
        <v>100</v>
      </c>
      <c r="J69" s="202">
        <f t="shared" si="5"/>
        <v>100</v>
      </c>
      <c r="K69" s="202">
        <f t="shared" si="5"/>
        <v>100</v>
      </c>
      <c r="L69" s="202">
        <f t="shared" si="5"/>
        <v>100</v>
      </c>
      <c r="M69" s="202">
        <f t="shared" si="5"/>
        <v>100</v>
      </c>
      <c r="N69" s="202">
        <f t="shared" si="5"/>
        <v>100</v>
      </c>
      <c r="O69" s="202">
        <f t="shared" si="5"/>
        <v>100</v>
      </c>
      <c r="P69" s="202">
        <f t="shared" si="5"/>
        <v>100</v>
      </c>
      <c r="Q69" s="202">
        <f t="shared" si="5"/>
        <v>100</v>
      </c>
      <c r="R69" s="202">
        <f t="shared" si="5"/>
        <v>100</v>
      </c>
      <c r="S69" s="202">
        <f t="shared" si="5"/>
        <v>100</v>
      </c>
      <c r="T69" s="202">
        <f t="shared" si="5"/>
        <v>100</v>
      </c>
      <c r="U69" s="202">
        <f t="shared" si="5"/>
        <v>100</v>
      </c>
      <c r="V69" s="203">
        <v>100</v>
      </c>
      <c r="W69" s="278"/>
      <c r="CA69" s="190">
        <f t="shared" si="6"/>
        <v>5.5</v>
      </c>
      <c r="CB69" s="201">
        <f>('Summary Data'!$V157*POWER(CB$62,3))+('Summary Data'!$W157*POWER(CB$62,2))+('Summary Data'!$X157*CB$62)+'Summary Data'!$Y157</f>
        <v>100</v>
      </c>
      <c r="CC69" s="202">
        <f>('Summary Data'!$V157*POWER(CC$62,3))+('Summary Data'!$W157*POWER(CC$62,2))+('Summary Data'!$X157*CC$62)+'Summary Data'!$Y157</f>
        <v>100</v>
      </c>
      <c r="CD69" s="202">
        <f>('Summary Data'!$V157*POWER(CD$62,3))+('Summary Data'!$W157*POWER(CD$62,2))+('Summary Data'!$X157*CD$62)+'Summary Data'!$Y157</f>
        <v>100</v>
      </c>
      <c r="CE69" s="202">
        <f>('Summary Data'!$V157*POWER(CE$62,3))+('Summary Data'!$W157*POWER(CE$62,2))+('Summary Data'!$X157*CE$62)+'Summary Data'!$Y157</f>
        <v>100</v>
      </c>
      <c r="CF69" s="202">
        <f>('Summary Data'!$V157*POWER(CF$62,3))+('Summary Data'!$W157*POWER(CF$62,2))+('Summary Data'!$X157*CF$62)+'Summary Data'!$Y157</f>
        <v>100</v>
      </c>
      <c r="CG69" s="202">
        <f>('Summary Data'!$V157*POWER(CG$62,3))+('Summary Data'!$W157*POWER(CG$62,2))+('Summary Data'!$X157*CG$62)+'Summary Data'!$Y157</f>
        <v>100</v>
      </c>
      <c r="CH69" s="202">
        <f>('Summary Data'!$V157*POWER(CH$62,3))+('Summary Data'!$W157*POWER(CH$62,2))+('Summary Data'!$X157*CH$62)+'Summary Data'!$Y157</f>
        <v>100</v>
      </c>
      <c r="CI69" s="202">
        <f>('Summary Data'!$V157*POWER(CI$62,3))+('Summary Data'!$W157*POWER(CI$62,2))+('Summary Data'!$X157*CI$62)+'Summary Data'!$Y157</f>
        <v>100</v>
      </c>
      <c r="CJ69" s="202">
        <f>('Summary Data'!$V157*POWER(CJ$62,3))+('Summary Data'!$W157*POWER(CJ$62,2))+('Summary Data'!$X157*CJ$62)+'Summary Data'!$Y157</f>
        <v>100</v>
      </c>
      <c r="CK69" s="202">
        <f>('Summary Data'!$V157*POWER(CK$62,3))+('Summary Data'!$W157*POWER(CK$62,2))+('Summary Data'!$X157*CK$62)+'Summary Data'!$Y157</f>
        <v>100</v>
      </c>
      <c r="CL69" s="202">
        <f>('Summary Data'!$V157*POWER(CL$62,3))+('Summary Data'!$W157*POWER(CL$62,2))+('Summary Data'!$X157*CL$62)+'Summary Data'!$Y157</f>
        <v>100</v>
      </c>
      <c r="CM69" s="202">
        <f>('Summary Data'!$V157*POWER(CM$62,3))+('Summary Data'!$W157*POWER(CM$62,2))+('Summary Data'!$X157*CM$62)+'Summary Data'!$Y157</f>
        <v>100</v>
      </c>
      <c r="CN69" s="202">
        <f>('Summary Data'!$V157*POWER(CN$62,3))+('Summary Data'!$W157*POWER(CN$62,2))+('Summary Data'!$X157*CN$62)+'Summary Data'!$Y157</f>
        <v>100</v>
      </c>
      <c r="CO69" s="202">
        <f>('Summary Data'!$V157*POWER(CO$62,3))+('Summary Data'!$W157*POWER(CO$62,2))+('Summary Data'!$X157*CO$62)+'Summary Data'!$Y157</f>
        <v>100</v>
      </c>
      <c r="CP69" s="202">
        <f>('Summary Data'!$V157*POWER(CP$62,3))+('Summary Data'!$W157*POWER(CP$62,2))+('Summary Data'!$X157*CP$62)+'Summary Data'!$Y157</f>
        <v>100</v>
      </c>
      <c r="CQ69" s="203">
        <f>('Summary Data'!$V157*POWER(CQ$62,3))+('Summary Data'!$W157*POWER(CQ$62,2))+('Summary Data'!$X157*CQ$62)+'Summary Data'!$Y157</f>
        <v>100</v>
      </c>
    </row>
    <row r="70" spans="2:95" ht="15.75" thickBot="1" x14ac:dyDescent="0.3">
      <c r="B70" s="274"/>
      <c r="C70" s="275"/>
      <c r="D70" s="275"/>
      <c r="E70" s="276"/>
      <c r="F70" s="129">
        <f t="shared" si="4"/>
        <v>6</v>
      </c>
      <c r="G70" s="204">
        <f t="shared" si="5"/>
        <v>129.23333333333335</v>
      </c>
      <c r="H70" s="205">
        <f t="shared" si="5"/>
        <v>117.3404761904762</v>
      </c>
      <c r="I70" s="205">
        <f t="shared" si="5"/>
        <v>108.5904761904762</v>
      </c>
      <c r="J70" s="205">
        <f t="shared" si="5"/>
        <v>102.56666666666666</v>
      </c>
      <c r="K70" s="205">
        <f t="shared" si="5"/>
        <v>102.51904761904768</v>
      </c>
      <c r="L70" s="205">
        <f t="shared" si="5"/>
        <v>102.51904761904768</v>
      </c>
      <c r="M70" s="205">
        <f t="shared" si="5"/>
        <v>102.51904761904768</v>
      </c>
      <c r="N70" s="205">
        <f t="shared" si="5"/>
        <v>102.51904761904768</v>
      </c>
      <c r="O70" s="205">
        <f t="shared" si="5"/>
        <v>102.51904761904768</v>
      </c>
      <c r="P70" s="205">
        <f t="shared" si="5"/>
        <v>102.51904761904768</v>
      </c>
      <c r="Q70" s="205">
        <f t="shared" si="5"/>
        <v>102.51904761904768</v>
      </c>
      <c r="R70" s="205">
        <f t="shared" si="5"/>
        <v>102.51904761904768</v>
      </c>
      <c r="S70" s="205">
        <f t="shared" si="5"/>
        <v>102.28095238095241</v>
      </c>
      <c r="T70" s="205">
        <f t="shared" si="5"/>
        <v>100.60238095238103</v>
      </c>
      <c r="U70" s="205">
        <f t="shared" si="5"/>
        <v>100</v>
      </c>
      <c r="V70" s="206">
        <v>100</v>
      </c>
      <c r="W70" s="279"/>
      <c r="CA70" s="191">
        <f t="shared" si="6"/>
        <v>6</v>
      </c>
      <c r="CB70" s="204">
        <f>('Summary Data'!$V156*POWER(CB$62,3))+('Summary Data'!$W156*POWER(CB$62,2))+('Summary Data'!$X156*CB$62)+'Summary Data'!$Y156</f>
        <v>129.23333333333335</v>
      </c>
      <c r="CC70" s="205">
        <f>('Summary Data'!$V156*POWER(CC$62,3))+('Summary Data'!$W156*POWER(CC$62,2))+('Summary Data'!$X156*CC$62)+'Summary Data'!$Y156</f>
        <v>117.3404761904762</v>
      </c>
      <c r="CD70" s="205">
        <f>('Summary Data'!$V156*POWER(CD$62,3))+('Summary Data'!$W156*POWER(CD$62,2))+('Summary Data'!$X156*CD$62)+'Summary Data'!$Y156</f>
        <v>108.5904761904762</v>
      </c>
      <c r="CE70" s="205">
        <f>('Summary Data'!$V156*POWER(CE$62,3))+('Summary Data'!$W156*POWER(CE$62,2))+('Summary Data'!$X156*CE$62)+'Summary Data'!$Y156</f>
        <v>102.56666666666666</v>
      </c>
      <c r="CF70" s="205">
        <f>('Summary Data'!$V156*POWER(CF$62,3))+('Summary Data'!$W156*POWER(CF$62,2))+('Summary Data'!$X156*CF$62)+'Summary Data'!$Y156</f>
        <v>98.852380952380955</v>
      </c>
      <c r="CG70" s="205">
        <f>('Summary Data'!$V156*POWER(CG$62,3))+('Summary Data'!$W156*POWER(CG$62,2))+('Summary Data'!$X156*CG$62)+'Summary Data'!$Y156</f>
        <v>97.030952380952371</v>
      </c>
      <c r="CH70" s="205">
        <f>('Summary Data'!$V156*POWER(CH$62,3))+('Summary Data'!$W156*POWER(CH$62,2))+('Summary Data'!$X156*CH$62)+'Summary Data'!$Y156</f>
        <v>96.685714285714283</v>
      </c>
      <c r="CI70" s="205">
        <f>('Summary Data'!$V156*POWER(CI$62,3))+('Summary Data'!$W156*POWER(CI$62,2))+('Summary Data'!$X156*CI$62)+'Summary Data'!$Y156</f>
        <v>97.399999999999991</v>
      </c>
      <c r="CJ70" s="205">
        <f>('Summary Data'!$V156*POWER(CJ$62,3))+('Summary Data'!$W156*POWER(CJ$62,2))+('Summary Data'!$X156*CJ$62)+'Summary Data'!$Y156</f>
        <v>98.757142857142867</v>
      </c>
      <c r="CK70" s="205">
        <f>('Summary Data'!$V156*POWER(CK$62,3))+('Summary Data'!$W156*POWER(CK$62,2))+('Summary Data'!$X156*CK$62)+'Summary Data'!$Y156</f>
        <v>100.34047619047621</v>
      </c>
      <c r="CL70" s="205">
        <f>('Summary Data'!$V156*POWER(CL$62,3))+('Summary Data'!$W156*POWER(CL$62,2))+('Summary Data'!$X156*CL$62)+'Summary Data'!$Y156</f>
        <v>101.73333333333335</v>
      </c>
      <c r="CM70" s="205">
        <f>('Summary Data'!$V156*POWER(CM$62,3))+('Summary Data'!$W156*POWER(CM$62,2))+('Summary Data'!$X156*CM$62)+'Summary Data'!$Y156</f>
        <v>102.51904761904768</v>
      </c>
      <c r="CN70" s="205">
        <f>('Summary Data'!$V156*POWER(CN$62,3))+('Summary Data'!$W156*POWER(CN$62,2))+('Summary Data'!$X156*CN$62)+'Summary Data'!$Y156</f>
        <v>102.28095238095241</v>
      </c>
      <c r="CO70" s="205">
        <f>('Summary Data'!$V156*POWER(CO$62,3))+('Summary Data'!$W156*POWER(CO$62,2))+('Summary Data'!$X156*CO$62)+'Summary Data'!$Y156</f>
        <v>100.60238095238103</v>
      </c>
      <c r="CP70" s="205">
        <f>('Summary Data'!$V156*POWER(CP$62,3))+('Summary Data'!$W156*POWER(CP$62,2))+('Summary Data'!$X156*CP$62)+'Summary Data'!$Y156</f>
        <v>97.066666666666748</v>
      </c>
      <c r="CQ70" s="206">
        <f>('Summary Data'!$V156*POWER(CQ$62,3))+('Summary Data'!$W156*POWER(CQ$62,2))+('Summary Data'!$X156*CQ$62)+'Summary Data'!$Y156</f>
        <v>-403.17628765791875</v>
      </c>
    </row>
  </sheetData>
  <sheetProtection algorithmName="SHA-512" hashValue="9NPnR4MyolzNWuOvAjWLN2pGtt2DO/eak273uXIkXtCohSX6+Faiv43Wywm5pgcWwu9569rk2g94gpRyYpD4Gw==" saltValue="rOcQWk4y/k1fcdAlD9ygig==" spinCount="100000" sheet="1" objects="1" scenarios="1"/>
  <mergeCells count="21">
    <mergeCell ref="B25:F26"/>
    <mergeCell ref="A1:T1"/>
    <mergeCell ref="J2:R2"/>
    <mergeCell ref="B5:D5"/>
    <mergeCell ref="P5:S5"/>
    <mergeCell ref="B7:D7"/>
    <mergeCell ref="B10:H10"/>
    <mergeCell ref="B13:G13"/>
    <mergeCell ref="B14:E22"/>
    <mergeCell ref="H15:H22"/>
    <mergeCell ref="B24:F24"/>
    <mergeCell ref="G24:N24"/>
    <mergeCell ref="CB61:CQ61"/>
    <mergeCell ref="B62:E70"/>
    <mergeCell ref="W63:W70"/>
    <mergeCell ref="B39:F39"/>
    <mergeCell ref="G39:N39"/>
    <mergeCell ref="B40:E48"/>
    <mergeCell ref="O41:O48"/>
    <mergeCell ref="B61:F61"/>
    <mergeCell ref="G61:V61"/>
  </mergeCells>
  <dataValidations count="1">
    <dataValidation type="list" allowBlank="1" showInputMessage="1" showErrorMessage="1" sqref="E5" xr:uid="{6E7ACED6-C39C-4A0D-9D29-7F6AEA98C7F8}">
      <formula1>PressureUnits</formula1>
    </dataValidation>
  </dataValidations>
  <pageMargins left="0.70866141732283472" right="0.70866141732283472" top="0.74803149606299213" bottom="0.74803149606299213" header="0.31496062992125984" footer="0.31496062992125984"/>
  <pageSetup paperSize="9" scale="53" fitToHeight="2" orientation="landscape" horizontalDpi="300"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7536EE-BDEC-4093-B951-54F217E788E9}">
  <sheetPr>
    <pageSetUpPr fitToPage="1"/>
  </sheetPr>
  <dimension ref="A1:AQ73"/>
  <sheetViews>
    <sheetView showGridLines="0" workbookViewId="0">
      <selection activeCell="O12" sqref="O12"/>
    </sheetView>
  </sheetViews>
  <sheetFormatPr defaultRowHeight="15" x14ac:dyDescent="0.25"/>
  <cols>
    <col min="1" max="2" width="9.140625" style="93"/>
    <col min="3" max="3" width="13.140625" style="93" customWidth="1"/>
    <col min="4" max="6" width="9.140625" style="93"/>
    <col min="7" max="8" width="9.140625" style="93" customWidth="1"/>
    <col min="9" max="11" width="9.140625" style="93"/>
    <col min="12" max="12" width="9.140625" style="93" customWidth="1"/>
    <col min="13" max="18" width="9.140625" style="93"/>
    <col min="19" max="19" width="9.28515625" style="93" bestFit="1" customWidth="1"/>
    <col min="20" max="30" width="9.140625" style="93"/>
    <col min="31" max="34" width="9.140625" style="93" customWidth="1"/>
    <col min="35" max="43" width="9.140625" style="93" hidden="1" customWidth="1"/>
    <col min="44" max="16384" width="9.140625" style="93"/>
  </cols>
  <sheetData>
    <row r="1" spans="1:27" ht="27" thickBot="1" x14ac:dyDescent="0.4">
      <c r="A1" s="262" t="str">
        <f ca="1">MID(CELL("filename",A1),FIND("]",CELL("filename",A1))+1,255)</f>
        <v>Subaru COBB</v>
      </c>
      <c r="B1" s="263"/>
      <c r="C1" s="263"/>
      <c r="D1" s="263"/>
      <c r="E1" s="263"/>
      <c r="F1" s="263"/>
      <c r="G1" s="263"/>
      <c r="H1" s="263"/>
      <c r="I1" s="263"/>
      <c r="J1" s="263" t="s">
        <v>104</v>
      </c>
      <c r="K1" s="263"/>
      <c r="L1" s="263"/>
      <c r="M1" s="263"/>
      <c r="N1" s="263"/>
      <c r="O1" s="263"/>
      <c r="P1" s="263"/>
      <c r="Q1" s="263"/>
      <c r="R1" s="263"/>
      <c r="S1" s="263">
        <f>'Summary Data'!$D$69</f>
        <v>1238.6600000000001</v>
      </c>
      <c r="T1" s="264" t="s">
        <v>27</v>
      </c>
      <c r="U1" s="109"/>
      <c r="V1" s="109"/>
      <c r="W1" s="109"/>
      <c r="X1" s="109"/>
      <c r="Y1" s="110"/>
      <c r="Z1" s="109"/>
      <c r="AA1" s="109"/>
    </row>
    <row r="2" spans="1:27" ht="15.75" thickBot="1" x14ac:dyDescent="0.3">
      <c r="A2" s="92" t="s">
        <v>120</v>
      </c>
      <c r="J2" s="302" t="s">
        <v>74</v>
      </c>
      <c r="K2" s="303"/>
      <c r="L2" s="303"/>
      <c r="M2" s="303"/>
      <c r="N2" s="303"/>
      <c r="O2" s="303"/>
      <c r="P2" s="303"/>
      <c r="Q2" s="303"/>
      <c r="R2" s="304"/>
      <c r="S2" s="111">
        <f>'Summary Data'!$D$69</f>
        <v>1238.6600000000001</v>
      </c>
      <c r="T2" s="112" t="s">
        <v>27</v>
      </c>
    </row>
    <row r="3" spans="1:27" x14ac:dyDescent="0.25">
      <c r="A3" s="94" t="s">
        <v>49</v>
      </c>
      <c r="B3" s="93" t="s">
        <v>119</v>
      </c>
    </row>
    <row r="4" spans="1:27" ht="15.75" thickBot="1" x14ac:dyDescent="0.3"/>
    <row r="5" spans="1:27" ht="15.75" thickBot="1" x14ac:dyDescent="0.3">
      <c r="B5" s="280" t="s">
        <v>75</v>
      </c>
      <c r="C5" s="281"/>
      <c r="D5" s="282"/>
      <c r="E5" s="113" t="s">
        <v>17</v>
      </c>
      <c r="F5" s="114" t="s">
        <v>76</v>
      </c>
      <c r="P5" s="305" t="s">
        <v>77</v>
      </c>
      <c r="Q5" s="305"/>
      <c r="R5" s="305"/>
      <c r="S5" s="305"/>
      <c r="T5" s="115">
        <v>1</v>
      </c>
    </row>
    <row r="6" spans="1:27" ht="15.75" thickBot="1" x14ac:dyDescent="0.3"/>
    <row r="7" spans="1:27" ht="15.75" thickBot="1" x14ac:dyDescent="0.3">
      <c r="B7" s="280" t="s">
        <v>78</v>
      </c>
      <c r="C7" s="281"/>
      <c r="D7" s="282"/>
    </row>
    <row r="8" spans="1:27" ht="15.75" thickBot="1" x14ac:dyDescent="0.3">
      <c r="B8" s="116">
        <f>MIN(G62:V62)</f>
        <v>0.09</v>
      </c>
      <c r="C8" s="117" t="s">
        <v>13</v>
      </c>
    </row>
    <row r="9" spans="1:27" ht="15.75" thickBot="1" x14ac:dyDescent="0.3"/>
    <row r="10" spans="1:27" ht="15.75" thickBot="1" x14ac:dyDescent="0.3">
      <c r="B10" s="280" t="s">
        <v>79</v>
      </c>
      <c r="C10" s="281"/>
      <c r="D10" s="281"/>
      <c r="E10" s="281"/>
      <c r="F10" s="281"/>
      <c r="G10" s="281"/>
      <c r="H10" s="282"/>
    </row>
    <row r="11" spans="1:27" ht="15.75" thickBot="1" x14ac:dyDescent="0.3">
      <c r="B11" s="116">
        <f>MAX(G62:V62)</f>
        <v>2</v>
      </c>
      <c r="C11" s="117" t="s">
        <v>13</v>
      </c>
    </row>
    <row r="12" spans="1:27" ht="15.75" thickBot="1" x14ac:dyDescent="0.3">
      <c r="I12" s="114"/>
    </row>
    <row r="13" spans="1:27" ht="15.75" thickBot="1" x14ac:dyDescent="0.3">
      <c r="B13" s="280" t="s">
        <v>80</v>
      </c>
      <c r="C13" s="281"/>
      <c r="D13" s="281"/>
      <c r="E13" s="281"/>
      <c r="F13" s="281"/>
      <c r="G13" s="282"/>
      <c r="I13" s="114"/>
      <c r="O13" s="99"/>
    </row>
    <row r="14" spans="1:27" ht="15.75" thickBot="1" x14ac:dyDescent="0.3">
      <c r="B14" s="268" t="s">
        <v>81</v>
      </c>
      <c r="C14" s="269"/>
      <c r="D14" s="269"/>
      <c r="E14" s="270"/>
      <c r="F14" s="118" t="str">
        <f>$E$5</f>
        <v>bar</v>
      </c>
      <c r="G14" s="119" t="s">
        <v>82</v>
      </c>
    </row>
    <row r="15" spans="1:27" ht="15.75" customHeight="1" thickBot="1" x14ac:dyDescent="0.3">
      <c r="B15" s="271"/>
      <c r="C15" s="272"/>
      <c r="D15" s="272"/>
      <c r="E15" s="273"/>
      <c r="F15" s="120">
        <f>'Summary Data'!$C$16*VLOOKUP($E$5,PressureFactors,2,FALSE)</f>
        <v>2.5</v>
      </c>
      <c r="G15" s="121">
        <f>1000000*((1/Help!$AE$17)/('Summary Data'!D70/60))*Help!$AE$16/IF('Summary Data'!$D$69&gt;1250,1,Help!$AE$15)*$T$5</f>
        <v>2362.0143721392742</v>
      </c>
      <c r="H15" s="277" t="s">
        <v>107</v>
      </c>
      <c r="K15" s="99"/>
    </row>
    <row r="16" spans="1:27" ht="15.75" thickBot="1" x14ac:dyDescent="0.3">
      <c r="B16" s="271"/>
      <c r="C16" s="272"/>
      <c r="D16" s="272"/>
      <c r="E16" s="273"/>
      <c r="F16" s="122">
        <f>'Summary Data'!$C$15*VLOOKUP($E$5,PressureFactors,2,FALSE)</f>
        <v>3</v>
      </c>
      <c r="G16" s="123">
        <f>1000000*((1/Help!$AE$17)/('Summary Data'!D69/60))*Help!$AE$16/IF('Summary Data'!$D$69&gt;1250,1,Help!$AE$15)*$T$5</f>
        <v>2120.3896800576963</v>
      </c>
      <c r="H16" s="278"/>
      <c r="I16" s="124" t="s">
        <v>84</v>
      </c>
    </row>
    <row r="17" spans="2:22" x14ac:dyDescent="0.25">
      <c r="B17" s="271"/>
      <c r="C17" s="272"/>
      <c r="D17" s="272"/>
      <c r="E17" s="273"/>
      <c r="F17" s="125">
        <f>'Summary Data'!$C$14*VLOOKUP($E$5,PressureFactors,2,FALSE)</f>
        <v>3.5</v>
      </c>
      <c r="G17" s="126">
        <f>1000000*((1/Help!$AE$17)/('Summary Data'!D68/60))*Help!$AE$16/IF('Summary Data'!$D$69&gt;1250,1,Help!$AE$15)*$T$5</f>
        <v>1943.4323121549646</v>
      </c>
      <c r="H17" s="278"/>
    </row>
    <row r="18" spans="2:22" x14ac:dyDescent="0.25">
      <c r="B18" s="271"/>
      <c r="C18" s="272"/>
      <c r="D18" s="272"/>
      <c r="E18" s="273"/>
      <c r="F18" s="127">
        <f>'Summary Data'!$C$13*VLOOKUP($E$5,PressureFactors,2,FALSE)</f>
        <v>4</v>
      </c>
      <c r="G18" s="128">
        <f>1000000*((1/Help!$AE$17)/('Summary Data'!D67/60))*Help!$AE$16/IF('Summary Data'!$D$69&gt;1250,1,Help!$AE$15)*$T$5</f>
        <v>1792.7576048667072</v>
      </c>
      <c r="H18" s="278"/>
    </row>
    <row r="19" spans="2:22" x14ac:dyDescent="0.25">
      <c r="B19" s="271"/>
      <c r="C19" s="272"/>
      <c r="D19" s="272"/>
      <c r="E19" s="273"/>
      <c r="F19" s="127">
        <f>'Summary Data'!$C$12*VLOOKUP($E$5,PressureFactors,2,FALSE)</f>
        <v>4.5</v>
      </c>
      <c r="G19" s="128">
        <f>1000000*((1/Help!$AE$17)/('Summary Data'!D66/60))*Help!$AE$16/IF('Summary Data'!$D$69&gt;1250,1,Help!$AE$15)*$T$5</f>
        <v>1649.2581038357114</v>
      </c>
      <c r="H19" s="278"/>
    </row>
    <row r="20" spans="2:22" x14ac:dyDescent="0.25">
      <c r="B20" s="271"/>
      <c r="C20" s="272"/>
      <c r="D20" s="272"/>
      <c r="E20" s="273"/>
      <c r="F20" s="127">
        <f>'Summary Data'!$C$11*VLOOKUP($E$5,PressureFactors,2,FALSE)</f>
        <v>5</v>
      </c>
      <c r="G20" s="128">
        <f>1000000*((1/Help!$AE$17)/('Summary Data'!D65/60))*Help!$AE$16/IF('Summary Data'!$D$69&gt;1250,1,Help!$AE$15)*$T$5</f>
        <v>1573.3707067416915</v>
      </c>
      <c r="H20" s="278"/>
    </row>
    <row r="21" spans="2:22" x14ac:dyDescent="0.25">
      <c r="B21" s="271"/>
      <c r="C21" s="272"/>
      <c r="D21" s="272"/>
      <c r="E21" s="273"/>
      <c r="F21" s="127">
        <f>'Summary Data'!$C$10*VLOOKUP($E$5,PressureFactors,2,FALSE)</f>
        <v>5.5</v>
      </c>
      <c r="G21" s="128">
        <f>1000000*((1/Help!$AE$17)/('Summary Data'!D64/60))*Help!$AE$16/IF('Summary Data'!$D$69&gt;1250,1,Help!$AE$15)*$T$5</f>
        <v>1479.1922249594877</v>
      </c>
      <c r="H21" s="278"/>
    </row>
    <row r="22" spans="2:22" ht="15.75" thickBot="1" x14ac:dyDescent="0.3">
      <c r="B22" s="274"/>
      <c r="C22" s="275"/>
      <c r="D22" s="275"/>
      <c r="E22" s="276"/>
      <c r="F22" s="129">
        <f>'Summary Data'!$C$9*VLOOKUP($E$5,PressureFactors,2,FALSE)</f>
        <v>6</v>
      </c>
      <c r="G22" s="130">
        <f>1000000*((1/Help!$AE$17)/('Summary Data'!D63/60))*Help!$AE$16/IF('Summary Data'!$D$69&gt;1250,1,Help!$AE$15)*$T$5</f>
        <v>1413.7095348516939</v>
      </c>
      <c r="H22" s="279"/>
    </row>
    <row r="23" spans="2:22" ht="15.75" thickBot="1" x14ac:dyDescent="0.3"/>
    <row r="24" spans="2:22" ht="15.75" thickBot="1" x14ac:dyDescent="0.3">
      <c r="B24" s="280" t="s">
        <v>85</v>
      </c>
      <c r="C24" s="281"/>
      <c r="D24" s="281"/>
      <c r="E24" s="281"/>
      <c r="F24" s="282"/>
      <c r="G24" s="283" t="s">
        <v>86</v>
      </c>
      <c r="H24" s="284"/>
      <c r="I24" s="284"/>
      <c r="J24" s="284"/>
      <c r="K24" s="284"/>
      <c r="L24" s="284"/>
      <c r="M24" s="284"/>
      <c r="N24" s="285"/>
    </row>
    <row r="25" spans="2:22" ht="15.75" customHeight="1" thickBot="1" x14ac:dyDescent="0.3">
      <c r="B25" s="297" t="s">
        <v>87</v>
      </c>
      <c r="C25" s="298"/>
      <c r="D25" s="298"/>
      <c r="E25" s="298"/>
      <c r="F25" s="299"/>
      <c r="G25" s="131">
        <v>-40</v>
      </c>
      <c r="H25" s="132">
        <v>-30</v>
      </c>
      <c r="I25" s="132">
        <v>-20</v>
      </c>
      <c r="J25" s="133">
        <v>-10</v>
      </c>
      <c r="K25" s="134">
        <f>'Summary Data'!G31</f>
        <v>0</v>
      </c>
      <c r="L25" s="135">
        <v>10</v>
      </c>
      <c r="M25" s="132">
        <v>20</v>
      </c>
      <c r="N25" s="136">
        <v>30</v>
      </c>
      <c r="O25" s="99"/>
      <c r="V25" s="183"/>
    </row>
    <row r="26" spans="2:22" ht="15.75" thickBot="1" x14ac:dyDescent="0.3">
      <c r="B26" s="300"/>
      <c r="C26" s="301"/>
      <c r="D26" s="301"/>
      <c r="E26" s="301"/>
      <c r="F26" s="301"/>
      <c r="G26" s="137">
        <f t="shared" ref="G26:J26" si="0">IF(G25=0,100,100*SQRT(1/(1+(G25*0.01))))</f>
        <v>129.09944487358055</v>
      </c>
      <c r="H26" s="138">
        <f t="shared" si="0"/>
        <v>119.52286093343936</v>
      </c>
      <c r="I26" s="138">
        <f t="shared" si="0"/>
        <v>111.80339887498948</v>
      </c>
      <c r="J26" s="139">
        <f t="shared" si="0"/>
        <v>105.40925533894598</v>
      </c>
      <c r="K26" s="140">
        <f>IF(K25=0,100,100*SQRT(1/(1+(K25*0.01))))</f>
        <v>100</v>
      </c>
      <c r="L26" s="141">
        <f t="shared" ref="L26:N26" si="1">IF(L25=0,100,100*SQRT(1/(1+(L25*0.01))))</f>
        <v>95.346258924559237</v>
      </c>
      <c r="M26" s="138">
        <f t="shared" si="1"/>
        <v>91.287092917527687</v>
      </c>
      <c r="N26" s="142">
        <f t="shared" si="1"/>
        <v>87.705801930702918</v>
      </c>
      <c r="O26" s="143" t="s">
        <v>39</v>
      </c>
    </row>
    <row r="27" spans="2:22" ht="15.75" thickBot="1" x14ac:dyDescent="0.3">
      <c r="K27" s="145" t="s">
        <v>88</v>
      </c>
    </row>
    <row r="28" spans="2:22" ht="15.75" thickBot="1" x14ac:dyDescent="0.3">
      <c r="B28" s="280" t="s">
        <v>89</v>
      </c>
      <c r="C28" s="281"/>
      <c r="D28" s="281"/>
      <c r="E28" s="281"/>
      <c r="F28" s="282"/>
      <c r="G28" s="208">
        <f>'Summary Data'!$C$15*VLOOKUP($E$5,PressureFactors,2,FALSE)</f>
        <v>3</v>
      </c>
      <c r="H28" s="124" t="s">
        <v>84</v>
      </c>
      <c r="I28" s="114"/>
    </row>
    <row r="29" spans="2:22" ht="15.75" thickBot="1" x14ac:dyDescent="0.3">
      <c r="B29" s="268" t="s">
        <v>90</v>
      </c>
      <c r="C29" s="269"/>
      <c r="D29" s="269"/>
      <c r="E29" s="270"/>
      <c r="F29" s="118" t="str">
        <f>$E$5</f>
        <v>bar</v>
      </c>
      <c r="G29" s="147" t="s">
        <v>91</v>
      </c>
    </row>
    <row r="30" spans="2:22" ht="15.75" customHeight="1" x14ac:dyDescent="0.25">
      <c r="B30" s="271"/>
      <c r="C30" s="272"/>
      <c r="D30" s="272"/>
      <c r="E30" s="273"/>
      <c r="F30" s="148">
        <f t="shared" ref="F30:F37" si="2">F15</f>
        <v>2.5</v>
      </c>
      <c r="G30" s="149">
        <f>SQRT(1+(($G$28-F30)/F30))</f>
        <v>1.0954451150103321</v>
      </c>
      <c r="H30" s="99"/>
      <c r="I30" s="99"/>
      <c r="K30" s="99"/>
    </row>
    <row r="31" spans="2:22" x14ac:dyDescent="0.25">
      <c r="B31" s="271"/>
      <c r="C31" s="272"/>
      <c r="D31" s="272"/>
      <c r="E31" s="273"/>
      <c r="F31" s="150">
        <f t="shared" si="2"/>
        <v>3</v>
      </c>
      <c r="G31" s="151">
        <f t="shared" ref="G31:G37" si="3">SQRT(1+(($G$28-F31)/F31))</f>
        <v>1</v>
      </c>
      <c r="H31" s="114"/>
      <c r="I31" s="114"/>
    </row>
    <row r="32" spans="2:22" x14ac:dyDescent="0.25">
      <c r="B32" s="271"/>
      <c r="C32" s="272"/>
      <c r="D32" s="272"/>
      <c r="E32" s="273"/>
      <c r="F32" s="152">
        <f t="shared" si="2"/>
        <v>3.5</v>
      </c>
      <c r="G32" s="151">
        <f t="shared" si="3"/>
        <v>0.92582009977255153</v>
      </c>
    </row>
    <row r="33" spans="2:25" x14ac:dyDescent="0.25">
      <c r="B33" s="271"/>
      <c r="C33" s="272"/>
      <c r="D33" s="272"/>
      <c r="E33" s="273"/>
      <c r="F33" s="150">
        <f t="shared" si="2"/>
        <v>4</v>
      </c>
      <c r="G33" s="151">
        <f t="shared" si="3"/>
        <v>0.8660254037844386</v>
      </c>
    </row>
    <row r="34" spans="2:25" x14ac:dyDescent="0.25">
      <c r="B34" s="271"/>
      <c r="C34" s="272"/>
      <c r="D34" s="272"/>
      <c r="E34" s="273"/>
      <c r="F34" s="150">
        <f t="shared" si="2"/>
        <v>4.5</v>
      </c>
      <c r="G34" s="151">
        <f t="shared" si="3"/>
        <v>0.81649658092772603</v>
      </c>
    </row>
    <row r="35" spans="2:25" x14ac:dyDescent="0.25">
      <c r="B35" s="271"/>
      <c r="C35" s="272"/>
      <c r="D35" s="272"/>
      <c r="E35" s="273"/>
      <c r="F35" s="150">
        <f t="shared" si="2"/>
        <v>5</v>
      </c>
      <c r="G35" s="151">
        <f t="shared" si="3"/>
        <v>0.7745966692414834</v>
      </c>
    </row>
    <row r="36" spans="2:25" x14ac:dyDescent="0.25">
      <c r="B36" s="271"/>
      <c r="C36" s="272"/>
      <c r="D36" s="272"/>
      <c r="E36" s="273"/>
      <c r="F36" s="150">
        <f t="shared" si="2"/>
        <v>5.5</v>
      </c>
      <c r="G36" s="151">
        <f t="shared" si="3"/>
        <v>0.7385489458759964</v>
      </c>
    </row>
    <row r="37" spans="2:25" ht="15.75" thickBot="1" x14ac:dyDescent="0.3">
      <c r="B37" s="274"/>
      <c r="C37" s="275"/>
      <c r="D37" s="275"/>
      <c r="E37" s="276"/>
      <c r="F37" s="153">
        <f t="shared" si="2"/>
        <v>6</v>
      </c>
      <c r="G37" s="154">
        <f t="shared" si="3"/>
        <v>0.70710678118654757</v>
      </c>
    </row>
    <row r="38" spans="2:25" ht="15.75" thickBot="1" x14ac:dyDescent="0.3"/>
    <row r="39" spans="2:25" ht="15.75" thickBot="1" x14ac:dyDescent="0.3">
      <c r="B39" s="280" t="s">
        <v>92</v>
      </c>
      <c r="C39" s="281"/>
      <c r="D39" s="281"/>
      <c r="E39" s="281"/>
      <c r="F39" s="282"/>
      <c r="G39" s="283" t="s">
        <v>108</v>
      </c>
      <c r="H39" s="284"/>
      <c r="I39" s="284"/>
      <c r="J39" s="284"/>
      <c r="K39" s="285"/>
      <c r="N39" s="280" t="s">
        <v>92</v>
      </c>
      <c r="O39" s="281"/>
      <c r="P39" s="281"/>
      <c r="Q39" s="281"/>
      <c r="R39" s="282"/>
      <c r="S39" s="283" t="s">
        <v>109</v>
      </c>
      <c r="T39" s="284"/>
      <c r="U39" s="284"/>
      <c r="V39" s="284"/>
      <c r="W39" s="285"/>
    </row>
    <row r="40" spans="2:25" ht="15.75" customHeight="1" thickBot="1" x14ac:dyDescent="0.3">
      <c r="B40" s="268" t="s">
        <v>81</v>
      </c>
      <c r="C40" s="269"/>
      <c r="D40" s="269"/>
      <c r="E40" s="270"/>
      <c r="F40" s="118" t="str">
        <f>$E$5</f>
        <v>bar</v>
      </c>
      <c r="G40" s="218">
        <f>'Summary Data'!K35</f>
        <v>8</v>
      </c>
      <c r="H40" s="219">
        <f>'Summary Data'!J35</f>
        <v>10</v>
      </c>
      <c r="I40" s="219">
        <f>'Summary Data'!H35</f>
        <v>12</v>
      </c>
      <c r="J40" s="219">
        <f>'Summary Data'!F35</f>
        <v>14</v>
      </c>
      <c r="K40" s="220">
        <f>'Summary Data'!D35</f>
        <v>16</v>
      </c>
      <c r="N40" s="268" t="s">
        <v>81</v>
      </c>
      <c r="O40" s="269"/>
      <c r="P40" s="269"/>
      <c r="Q40" s="270"/>
      <c r="R40" s="118" t="str">
        <f>$E$5</f>
        <v>bar</v>
      </c>
      <c r="S40" s="218">
        <v>6.5</v>
      </c>
      <c r="T40" s="219">
        <v>9</v>
      </c>
      <c r="U40" s="219">
        <v>11.5</v>
      </c>
      <c r="V40" s="219">
        <v>14</v>
      </c>
      <c r="W40" s="220">
        <v>16.5</v>
      </c>
    </row>
    <row r="41" spans="2:25" ht="15.75" thickBot="1" x14ac:dyDescent="0.3">
      <c r="B41" s="271"/>
      <c r="C41" s="272"/>
      <c r="D41" s="272"/>
      <c r="E41" s="273"/>
      <c r="F41" s="120">
        <f t="shared" ref="F41:F48" si="4">F15</f>
        <v>2.5</v>
      </c>
      <c r="G41" s="158">
        <f>('Summary Data'!$V43*POWER(G$40,3))+('Summary Data'!$W43*POWER(G$40,2))+('Summary Data'!$X43*G$40)+'Summary Data'!$Y43</f>
        <v>2.3875295055821368</v>
      </c>
      <c r="H41" s="159">
        <f>('Summary Data'!$V43*POWER(H$40,3))+('Summary Data'!$W43*POWER(H$40,2))+('Summary Data'!$X43*H$40)+'Summary Data'!$Y43</f>
        <v>1.7389169514695819</v>
      </c>
      <c r="I41" s="159">
        <f>('Summary Data'!$V43*POWER(I$40,3))+('Summary Data'!$W43*POWER(I$40,2))+('Summary Data'!$X43*I$40)+'Summary Data'!$Y43</f>
        <v>1.3759316473000673</v>
      </c>
      <c r="J41" s="159">
        <f>('Summary Data'!$V43*POWER(J$40,3))+('Summary Data'!$W43*POWER(J$40,2))+('Summary Data'!$X43*J$40)+'Summary Data'!$Y43</f>
        <v>1.162497038049672</v>
      </c>
      <c r="K41" s="159">
        <f>('Summary Data'!$V43*POWER(K$40,3))+('Summary Data'!$W43*POWER(K$40,2))+('Summary Data'!$X43*K$40)+'Summary Data'!$Y43</f>
        <v>0.96253656869446402</v>
      </c>
      <c r="L41" s="277" t="s">
        <v>13</v>
      </c>
      <c r="N41" s="271"/>
      <c r="O41" s="272"/>
      <c r="P41" s="272"/>
      <c r="Q41" s="273"/>
      <c r="R41" s="120">
        <f t="shared" ref="R41:R48" si="5">F15</f>
        <v>2.5</v>
      </c>
      <c r="S41" s="158">
        <f>('Summary Data'!$V43*POWER(S$40,3))+('Summary Data'!$W43*POWER(S$40,2))+('Summary Data'!$X43*S$40)+'Summary Data'!$Y43</f>
        <v>3.1432903565732566</v>
      </c>
      <c r="T41" s="159">
        <f>('Summary Data'!$V43*POWER(T$40,3))+('Summary Data'!$W43*POWER(T$40,2))+('Summary Data'!$X43*T$40)+'Summary Data'!$Y43</f>
        <v>2.0190150375939844</v>
      </c>
      <c r="U41" s="159">
        <f>('Summary Data'!$V43*POWER(U$40,3))+('Summary Data'!$W43*POWER(U$40,2))+('Summary Data'!$X43*U$40)+'Summary Data'!$Y43</f>
        <v>1.4473421052631572</v>
      </c>
      <c r="V41" s="159">
        <f>('Summary Data'!$V43*POWER(V$40,3))+('Summary Data'!$W43*POWER(V$40,2))+('Summary Data'!$X43*V$40)+'Summary Data'!$Y43</f>
        <v>1.162497038049672</v>
      </c>
      <c r="W41" s="159">
        <f>('Summary Data'!$V43*POWER(W$40,3))+('Summary Data'!$W43*POWER(W$40,2))+('Summary Data'!$X43*W$40)+'Summary Data'!$Y43</f>
        <v>0.89870531442241841</v>
      </c>
      <c r="X41" s="277" t="s">
        <v>13</v>
      </c>
    </row>
    <row r="42" spans="2:25" ht="15.75" thickBot="1" x14ac:dyDescent="0.3">
      <c r="B42" s="271"/>
      <c r="C42" s="272"/>
      <c r="D42" s="272"/>
      <c r="E42" s="273"/>
      <c r="F42" s="122">
        <f t="shared" si="4"/>
        <v>3</v>
      </c>
      <c r="G42" s="163">
        <f>('Summary Data'!$V42*POWER(G$40,3))+('Summary Data'!$W42*POWER(G$40,2))+('Summary Data'!$X42*G$40)+'Summary Data'!$Y42</f>
        <v>2.5532108452950553</v>
      </c>
      <c r="H42" s="164">
        <f>('Summary Data'!$V42*POWER(H$40,3))+('Summary Data'!$W42*POWER(H$40,2))+('Summary Data'!$X42*H$40)+'Summary Data'!$Y42</f>
        <v>1.80351387559808</v>
      </c>
      <c r="I42" s="164">
        <f>('Summary Data'!$V42*POWER(I$40,3))+('Summary Data'!$W42*POWER(I$40,2))+('Summary Data'!$X42*I$40)+'Summary Data'!$Y42</f>
        <v>1.428346046935518</v>
      </c>
      <c r="J42" s="164">
        <f>('Summary Data'!$V42*POWER(J$40,3))+('Summary Data'!$W42*POWER(J$40,2))+('Summary Data'!$X42*J$40)+'Summary Data'!$Y42</f>
        <v>1.2255242652084792</v>
      </c>
      <c r="K42" s="164">
        <f>('Summary Data'!$V42*POWER(K$40,3))+('Summary Data'!$W42*POWER(K$40,2))+('Summary Data'!$X42*K$40)+'Summary Data'!$Y42</f>
        <v>0.99286543631806445</v>
      </c>
      <c r="L42" s="278"/>
      <c r="M42" s="124"/>
      <c r="N42" s="271"/>
      <c r="O42" s="272"/>
      <c r="P42" s="272"/>
      <c r="Q42" s="273"/>
      <c r="R42" s="122">
        <f t="shared" si="5"/>
        <v>3</v>
      </c>
      <c r="S42" s="163">
        <f>('Summary Data'!$V42*POWER(S$40,3))+('Summary Data'!$W42*POWER(S$40,2))+('Summary Data'!$X42*S$40)+'Summary Data'!$Y42</f>
        <v>3.4828940889154758</v>
      </c>
      <c r="T42" s="164">
        <f>('Summary Data'!$V42*POWER(T$40,3))+('Summary Data'!$W42*POWER(T$40,2))+('Summary Data'!$X42*T$40)+'Summary Data'!$Y42</f>
        <v>2.1189097744360854</v>
      </c>
      <c r="U42" s="164">
        <f>('Summary Data'!$V42*POWER(U$40,3))+('Summary Data'!$W42*POWER(U$40,2))+('Summary Data'!$X42*U$40)+'Summary Data'!$Y42</f>
        <v>1.4980827850877159</v>
      </c>
      <c r="V42" s="164">
        <f>('Summary Data'!$V42*POWER(V$40,3))+('Summary Data'!$W42*POWER(V$40,2))+('Summary Data'!$X42*V$40)+'Summary Data'!$Y42</f>
        <v>1.2255242652084792</v>
      </c>
      <c r="W42" s="164">
        <f>('Summary Data'!$V42*POWER(W$40,3))+('Summary Data'!$W42*POWER(W$40,2))+('Summary Data'!$X42*W$40)+'Summary Data'!$Y42</f>
        <v>0.90634535913646808</v>
      </c>
      <c r="X42" s="278"/>
      <c r="Y42" s="124" t="s">
        <v>84</v>
      </c>
    </row>
    <row r="43" spans="2:25" x14ac:dyDescent="0.25">
      <c r="B43" s="271"/>
      <c r="C43" s="272"/>
      <c r="D43" s="272"/>
      <c r="E43" s="273"/>
      <c r="F43" s="125">
        <f t="shared" si="4"/>
        <v>3.5</v>
      </c>
      <c r="G43" s="168">
        <f>('Summary Data'!$V41*POWER(G$40,3))+('Summary Data'!$W41*POWER(G$40,2))+('Summary Data'!$X41*G$40)+'Summary Data'!$Y41</f>
        <v>2.6981770334928239</v>
      </c>
      <c r="H43" s="169">
        <f>('Summary Data'!$V41*POWER(H$40,3))+('Summary Data'!$W41*POWER(H$40,2))+('Summary Data'!$X41*H$40)+'Summary Data'!$Y41</f>
        <v>1.8901445659603553</v>
      </c>
      <c r="I43" s="169">
        <f>('Summary Data'!$V41*POWER(I$40,3))+('Summary Data'!$W41*POWER(I$40,2))+('Summary Data'!$X41*I$40)+'Summary Data'!$Y41</f>
        <v>1.4440660742765967</v>
      </c>
      <c r="J43" s="169">
        <f>('Summary Data'!$V41*POWER(J$40,3))+('Summary Data'!$W41*POWER(J$40,2))+('Summary Data'!$X41*J$40)+'Summary Data'!$Y41</f>
        <v>1.1981488949646852</v>
      </c>
      <c r="K43" s="169">
        <f>('Summary Data'!$V41*POWER(K$40,3))+('Summary Data'!$W41*POWER(K$40,2))+('Summary Data'!$X41*K$40)+'Summary Data'!$Y41</f>
        <v>0.99060036454773481</v>
      </c>
      <c r="L43" s="278"/>
      <c r="N43" s="271"/>
      <c r="O43" s="272"/>
      <c r="P43" s="272"/>
      <c r="Q43" s="273"/>
      <c r="R43" s="125">
        <f t="shared" si="5"/>
        <v>3.5</v>
      </c>
      <c r="S43" s="168">
        <f>('Summary Data'!$V41*POWER(S$40,3))+('Summary Data'!$W41*POWER(S$40,2))+('Summary Data'!$X41*S$40)+'Summary Data'!$Y41</f>
        <v>3.6390620799157034</v>
      </c>
      <c r="T43" s="169">
        <f>('Summary Data'!$V41*POWER(T$40,3))+('Summary Data'!$W41*POWER(T$40,2))+('Summary Data'!$X41*T$40)+'Summary Data'!$Y41</f>
        <v>2.2388045112781949</v>
      </c>
      <c r="U43" s="169">
        <f>('Summary Data'!$V41*POWER(U$40,3))+('Summary Data'!$W41*POWER(U$40,2))+('Summary Data'!$X41*U$40)+'Summary Data'!$Y41</f>
        <v>1.530500548245616</v>
      </c>
      <c r="V43" s="169">
        <f>('Summary Data'!$V41*POWER(V$40,3))+('Summary Data'!$W41*POWER(V$40,2))+('Summary Data'!$X41*V$40)+'Summary Data'!$Y41</f>
        <v>1.1981488949646852</v>
      </c>
      <c r="W43" s="169">
        <f>('Summary Data'!$V41*POWER(W$40,3))+('Summary Data'!$W41*POWER(W$40,2))+('Summary Data'!$X41*W$40)+'Summary Data'!$Y41</f>
        <v>0.92574825558213192</v>
      </c>
      <c r="X43" s="278"/>
    </row>
    <row r="44" spans="2:25" x14ac:dyDescent="0.25">
      <c r="B44" s="271"/>
      <c r="C44" s="272"/>
      <c r="D44" s="272"/>
      <c r="E44" s="273"/>
      <c r="F44" s="127">
        <f t="shared" si="4"/>
        <v>4</v>
      </c>
      <c r="G44" s="168">
        <f>('Summary Data'!$V40*POWER(G$40,3))+('Summary Data'!$W40*POWER(G$40,2))+('Summary Data'!$X40*G$40)+'Summary Data'!$Y40</f>
        <v>2.9246188197767236</v>
      </c>
      <c r="H44" s="169">
        <f>('Summary Data'!$V40*POWER(H$40,3))+('Summary Data'!$W40*POWER(H$40,2))+('Summary Data'!$X40*H$40)+'Summary Data'!$Y40</f>
        <v>1.9675928457507474</v>
      </c>
      <c r="I44" s="169">
        <f>('Summary Data'!$V40*POWER(I$40,3))+('Summary Data'!$W40*POWER(I$40,2))+('Summary Data'!$X40*I$40)+'Summary Data'!$Y40</f>
        <v>1.4895265436318113</v>
      </c>
      <c r="J44" s="169">
        <f>('Summary Data'!$V40*POWER(J$40,3))+('Summary Data'!$W40*POWER(J$40,2))+('Summary Data'!$X40*J$40)+'Summary Data'!$Y40</f>
        <v>1.25879630895421</v>
      </c>
      <c r="K44" s="169">
        <f>('Summary Data'!$V40*POWER(K$40,3))+('Summary Data'!$W40*POWER(K$40,2))+('Summary Data'!$X40*K$40)+'Summary Data'!$Y40</f>
        <v>1.0437785372522228</v>
      </c>
      <c r="L44" s="278"/>
      <c r="N44" s="271"/>
      <c r="O44" s="272"/>
      <c r="P44" s="272"/>
      <c r="Q44" s="273"/>
      <c r="R44" s="127">
        <f t="shared" si="5"/>
        <v>4</v>
      </c>
      <c r="S44" s="168">
        <f>('Summary Data'!$V40*POWER(S$40,3))+('Summary Data'!$W40*POWER(S$40,2))+('Summary Data'!$X40*S$40)+'Summary Data'!$Y40</f>
        <v>4.0960416595466089</v>
      </c>
      <c r="T44" s="169">
        <f>('Summary Data'!$V40*POWER(T$40,3))+('Summary Data'!$W40*POWER(T$40,2))+('Summary Data'!$X40*T$40)+'Summary Data'!$Y40</f>
        <v>2.3717593984962466</v>
      </c>
      <c r="U44" s="169">
        <f>('Summary Data'!$V40*POWER(U$40,3))+('Summary Data'!$W40*POWER(U$40,2))+('Summary Data'!$X40*U$40)+'Summary Data'!$Y40</f>
        <v>1.5768075657894798</v>
      </c>
      <c r="V44" s="169">
        <f>('Summary Data'!$V40*POWER(V$40,3))+('Summary Data'!$W40*POWER(V$40,2))+('Summary Data'!$X40*V$40)+'Summary Data'!$Y40</f>
        <v>1.25879630895421</v>
      </c>
      <c r="W44" s="169">
        <f>('Summary Data'!$V40*POWER(W$40,3))+('Summary Data'!$W40*POWER(W$40,2))+('Summary Data'!$X40*W$40)+'Summary Data'!$Y40</f>
        <v>0.96533577551834071</v>
      </c>
      <c r="X44" s="278"/>
    </row>
    <row r="45" spans="2:25" x14ac:dyDescent="0.25">
      <c r="B45" s="271"/>
      <c r="C45" s="272"/>
      <c r="D45" s="272"/>
      <c r="E45" s="273"/>
      <c r="F45" s="127">
        <f t="shared" si="4"/>
        <v>4.5</v>
      </c>
      <c r="G45" s="168">
        <f>('Summary Data'!$V39*POWER(G$40,3))+('Summary Data'!$W39*POWER(G$40,2))+('Summary Data'!$X39*G$40)+'Summary Data'!$Y39</f>
        <v>3.1822312599681055</v>
      </c>
      <c r="H45" s="169">
        <f>('Summary Data'!$V39*POWER(H$40,3))+('Summary Data'!$W39*POWER(H$40,2))+('Summary Data'!$X39*H$40)+'Summary Data'!$Y39</f>
        <v>2.0851901344269734</v>
      </c>
      <c r="I45" s="169">
        <f>('Summary Data'!$V39*POWER(I$40,3))+('Summary Data'!$W39*POWER(I$40,2))+('Summary Data'!$X39*I$40)+'Summary Data'!$Y39</f>
        <v>1.5586534518113524</v>
      </c>
      <c r="J45" s="169">
        <f>('Summary Data'!$V39*POWER(J$40,3))+('Summary Data'!$W39*POWER(J$40,2))+('Summary Data'!$X39*J$40)+'Summary Data'!$Y39</f>
        <v>1.3299130781499287</v>
      </c>
      <c r="K45" s="169">
        <f>('Summary Data'!$V39*POWER(K$40,3))+('Summary Data'!$W39*POWER(K$40,2))+('Summary Data'!$X39*K$40)+'Summary Data'!$Y39</f>
        <v>1.1262608794714097</v>
      </c>
      <c r="L45" s="278"/>
      <c r="N45" s="271"/>
      <c r="O45" s="272"/>
      <c r="P45" s="272"/>
      <c r="Q45" s="273"/>
      <c r="R45" s="127">
        <f t="shared" si="5"/>
        <v>4.5</v>
      </c>
      <c r="S45" s="168">
        <f>('Summary Data'!$V39*POWER(S$40,3))+('Summary Data'!$W39*POWER(S$40,2))+('Summary Data'!$X39*S$40)+'Summary Data'!$Y39</f>
        <v>4.5434566316359231</v>
      </c>
      <c r="T45" s="169">
        <f>('Summary Data'!$V39*POWER(T$40,3))+('Summary Data'!$W39*POWER(T$40,2))+('Summary Data'!$X39*T$40)+'Summary Data'!$Y39</f>
        <v>2.5453533834586466</v>
      </c>
      <c r="U45" s="169">
        <f>('Summary Data'!$V39*POWER(U$40,3))+('Summary Data'!$W39*POWER(U$40,2))+('Summary Data'!$X39*U$40)+'Summary Data'!$Y39</f>
        <v>1.6517165570175436</v>
      </c>
      <c r="V45" s="169">
        <f>('Summary Data'!$V39*POWER(V$40,3))+('Summary Data'!$W39*POWER(V$40,2))+('Summary Data'!$X39*V$40)+'Summary Data'!$Y39</f>
        <v>1.3299130781499287</v>
      </c>
      <c r="W45" s="169">
        <f>('Summary Data'!$V39*POWER(W$40,3))+('Summary Data'!$W39*POWER(W$40,2))+('Summary Data'!$X39*W$40)+'Summary Data'!$Y39</f>
        <v>1.0473098726930914</v>
      </c>
      <c r="X45" s="278"/>
    </row>
    <row r="46" spans="2:25" x14ac:dyDescent="0.25">
      <c r="B46" s="271"/>
      <c r="C46" s="272"/>
      <c r="D46" s="272"/>
      <c r="E46" s="273"/>
      <c r="F46" s="127">
        <f t="shared" si="4"/>
        <v>5</v>
      </c>
      <c r="G46" s="168">
        <f>('Summary Data'!$V38*POWER(G$40,3))+('Summary Data'!$W38*POWER(G$40,2))+('Summary Data'!$X38*G$40)+'Summary Data'!$Y38</f>
        <v>3.6591148325358844</v>
      </c>
      <c r="H46" s="169">
        <f>('Summary Data'!$V38*POWER(H$40,3))+('Summary Data'!$W38*POWER(H$40,2))+('Summary Data'!$X38*H$40)+'Summary Data'!$Y38</f>
        <v>2.23742002734107</v>
      </c>
      <c r="I46" s="169">
        <f>('Summary Data'!$V38*POWER(I$40,3))+('Summary Data'!$W38*POWER(I$40,2))+('Summary Data'!$X38*I$40)+'Summary Data'!$Y38</f>
        <v>1.6244315333789032</v>
      </c>
      <c r="J46" s="169">
        <f>('Summary Data'!$V38*POWER(J$40,3))+('Summary Data'!$W38*POWER(J$40,2))+('Summary Data'!$X38*J$40)+'Summary Data'!$Y38</f>
        <v>1.3917793347003879</v>
      </c>
      <c r="K46" s="169">
        <f>('Summary Data'!$V38*POWER(K$40,3))+('Summary Data'!$W38*POWER(K$40,2))+('Summary Data'!$X38*K$40)+'Summary Data'!$Y38</f>
        <v>1.1110934153565779</v>
      </c>
      <c r="L46" s="278"/>
      <c r="N46" s="271"/>
      <c r="O46" s="272"/>
      <c r="P46" s="272"/>
      <c r="Q46" s="273"/>
      <c r="R46" s="127">
        <f t="shared" si="5"/>
        <v>5</v>
      </c>
      <c r="S46" s="168">
        <f>('Summary Data'!$V38*POWER(S$40,3))+('Summary Data'!$W38*POWER(S$40,2))+('Summary Data'!$X38*S$40)+'Summary Data'!$Y38</f>
        <v>5.5137907908977155</v>
      </c>
      <c r="T46" s="169">
        <f>('Summary Data'!$V38*POWER(T$40,3))+('Summary Data'!$W38*POWER(T$40,2))+('Summary Data'!$X38*T$40)+'Summary Data'!$Y38</f>
        <v>2.8204060150375874</v>
      </c>
      <c r="U46" s="169">
        <f>('Summary Data'!$V38*POWER(U$40,3))+('Summary Data'!$W38*POWER(U$40,2))+('Summary Data'!$X38*U$40)+'Summary Data'!$Y38</f>
        <v>1.7252889254385906</v>
      </c>
      <c r="V46" s="169">
        <f>('Summary Data'!$V38*POWER(V$40,3))+('Summary Data'!$W38*POWER(V$40,2))+('Summary Data'!$X38*V$40)+'Summary Data'!$Y38</f>
        <v>1.3917793347003879</v>
      </c>
      <c r="W46" s="169">
        <f>('Summary Data'!$V38*POWER(W$40,3))+('Summary Data'!$W38*POWER(W$40,2))+('Summary Data'!$X38*W$40)+'Summary Data'!$Y38</f>
        <v>0.98321705542265647</v>
      </c>
      <c r="X46" s="278"/>
    </row>
    <row r="47" spans="2:25" x14ac:dyDescent="0.25">
      <c r="B47" s="271"/>
      <c r="C47" s="272"/>
      <c r="D47" s="272"/>
      <c r="E47" s="273"/>
      <c r="F47" s="127">
        <f t="shared" si="4"/>
        <v>5.5</v>
      </c>
      <c r="G47" s="168">
        <f>('Summary Data'!$V37*POWER(G$40,3))+('Summary Data'!$W37*POWER(G$40,2))+('Summary Data'!$X37*G$40)+'Summary Data'!$Y37</f>
        <v>4.8356044657097215</v>
      </c>
      <c r="H47" s="169">
        <f>('Summary Data'!$V37*POWER(H$40,3))+('Summary Data'!$W37*POWER(H$40,2))+('Summary Data'!$X37*H$40)+'Summary Data'!$Y37</f>
        <v>2.502823080428314</v>
      </c>
      <c r="I47" s="169">
        <f>('Summary Data'!$V37*POWER(I$40,3))+('Summary Data'!$W37*POWER(I$40,2))+('Summary Data'!$X37*I$40)+'Summary Data'!$Y37</f>
        <v>1.6726987924356251</v>
      </c>
      <c r="J47" s="169">
        <f>('Summary Data'!$V37*POWER(J$40,3))+('Summary Data'!$W37*POWER(J$40,2))+('Summary Data'!$X37*J$40)+'Summary Data'!$Y37</f>
        <v>1.5053209159261485</v>
      </c>
      <c r="K47" s="169">
        <f>('Summary Data'!$V37*POWER(K$40,3))+('Summary Data'!$W37*POWER(K$40,2))+('Summary Data'!$X37*K$40)+'Summary Data'!$Y37</f>
        <v>1.1607787650945482</v>
      </c>
      <c r="L47" s="278"/>
      <c r="N47" s="271"/>
      <c r="O47" s="272"/>
      <c r="P47" s="272"/>
      <c r="Q47" s="273"/>
      <c r="R47" s="127">
        <f t="shared" si="5"/>
        <v>5.5</v>
      </c>
      <c r="S47" s="168">
        <f>('Summary Data'!$V37*POWER(S$40,3))+('Summary Data'!$W37*POWER(S$40,2))+('Summary Data'!$X37*S$40)+'Summary Data'!$Y37</f>
        <v>8.0765679966962978</v>
      </c>
      <c r="T47" s="169">
        <f>('Summary Data'!$V37*POWER(T$40,3))+('Summary Data'!$W37*POWER(T$40,2))+('Summary Data'!$X37*T$40)+'Summary Data'!$Y37</f>
        <v>3.428887218045098</v>
      </c>
      <c r="U47" s="169">
        <f>('Summary Data'!$V37*POWER(U$40,3))+('Summary Data'!$W37*POWER(U$40,2))+('Summary Data'!$X37*U$40)+'Summary Data'!$Y37</f>
        <v>1.7852883771929697</v>
      </c>
      <c r="V47" s="169">
        <f>('Summary Data'!$V37*POWER(V$40,3))+('Summary Data'!$W37*POWER(V$40,2))+('Summary Data'!$X37*V$40)+'Summary Data'!$Y37</f>
        <v>1.5053209159261485</v>
      </c>
      <c r="W47" s="169">
        <f>('Summary Data'!$V37*POWER(W$40,3))+('Summary Data'!$W37*POWER(W$40,2))+('Summary Data'!$X37*W$40)+'Summary Data'!$Y37</f>
        <v>0.94853427603098339</v>
      </c>
      <c r="X47" s="278"/>
    </row>
    <row r="48" spans="2:25" ht="15.75" thickBot="1" x14ac:dyDescent="0.3">
      <c r="B48" s="274"/>
      <c r="C48" s="275"/>
      <c r="D48" s="275"/>
      <c r="E48" s="276"/>
      <c r="F48" s="129">
        <f t="shared" si="4"/>
        <v>6</v>
      </c>
      <c r="G48" s="173">
        <f>('Summary Data'!$V36*POWER(G$40,3))+('Summary Data'!$W36*POWER(G$40,2))+('Summary Data'!$X36*G$40)+'Summary Data'!$Y36</f>
        <v>7.7828165869218822</v>
      </c>
      <c r="H48" s="174">
        <f>('Summary Data'!$V36*POWER(H$40,3))+('Summary Data'!$W36*POWER(H$40,2))+('Summary Data'!$X36*H$40)+'Summary Data'!$Y36</f>
        <v>2.9344074960127529</v>
      </c>
      <c r="I48" s="174">
        <f>('Summary Data'!$V36*POWER(I$40,3))+('Summary Data'!$W36*POWER(I$40,2))+('Summary Data'!$X36*I$40)+'Summary Data'!$Y36</f>
        <v>1.5824390521758716</v>
      </c>
      <c r="J48" s="174">
        <f>('Summary Data'!$V36*POWER(J$40,3))+('Summary Data'!$W36*POWER(J$40,2))+('Summary Data'!$X36*J$40)+'Summary Data'!$Y36</f>
        <v>1.6499096605148935</v>
      </c>
      <c r="K48" s="174">
        <f>('Summary Data'!$V36*POWER(K$40,3))+('Summary Data'!$W36*POWER(K$40,2))+('Summary Data'!$X36*K$40)+'Summary Data'!$Y36</f>
        <v>1.0598177261335451</v>
      </c>
      <c r="L48" s="279"/>
      <c r="N48" s="274"/>
      <c r="O48" s="275"/>
      <c r="P48" s="275"/>
      <c r="Q48" s="276"/>
      <c r="R48" s="129">
        <f t="shared" si="5"/>
        <v>6</v>
      </c>
      <c r="S48" s="173">
        <f>('Summary Data'!$V36*POWER(S$40,3))+('Summary Data'!$W36*POWER(S$40,2))+('Summary Data'!$X36*S$40)+'Summary Data'!$Y36</f>
        <v>14.963108851674733</v>
      </c>
      <c r="T48" s="174">
        <f>('Summary Data'!$V36*POWER(T$40,3))+('Summary Data'!$W36*POWER(T$40,2))+('Summary Data'!$X36*T$40)+'Summary Data'!$Y36</f>
        <v>4.7917443609022854</v>
      </c>
      <c r="U48" s="174">
        <f>('Summary Data'!$V36*POWER(U$40,3))+('Summary Data'!$W36*POWER(U$40,2))+('Summary Data'!$X36*U$40)+'Summary Data'!$Y36</f>
        <v>1.7062258771930061</v>
      </c>
      <c r="V48" s="174">
        <f>('Summary Data'!$V36*POWER(V$40,3))+('Summary Data'!$W36*POWER(V$40,2))+('Summary Data'!$X36*V$40)+'Summary Data'!$Y36</f>
        <v>1.6499096605148935</v>
      </c>
      <c r="W48" s="174">
        <f>('Summary Data'!$V36*POWER(W$40,3))+('Summary Data'!$W36*POWER(W$40,2))+('Summary Data'!$X36*W$40)+'Summary Data'!$Y36</f>
        <v>0.56615197083620217</v>
      </c>
      <c r="X48" s="279"/>
    </row>
    <row r="49" spans="2:43" ht="15.75" thickBot="1" x14ac:dyDescent="0.3">
      <c r="AI49" s="114" t="s">
        <v>96</v>
      </c>
    </row>
    <row r="50" spans="2:43" ht="15.75" thickBot="1" x14ac:dyDescent="0.3">
      <c r="B50" s="286" t="s">
        <v>97</v>
      </c>
      <c r="C50" s="287"/>
      <c r="D50" s="287"/>
      <c r="E50" s="287"/>
      <c r="F50" s="282"/>
      <c r="G50" s="283" t="s">
        <v>110</v>
      </c>
      <c r="H50" s="284"/>
      <c r="I50" s="284"/>
      <c r="J50" s="284"/>
      <c r="K50" s="284"/>
      <c r="L50" s="285"/>
      <c r="W50" s="99"/>
      <c r="AI50" s="209"/>
      <c r="AJ50" s="283" t="s">
        <v>111</v>
      </c>
      <c r="AK50" s="284"/>
      <c r="AL50" s="284"/>
      <c r="AM50" s="284"/>
      <c r="AN50" s="284"/>
      <c r="AO50" s="285"/>
    </row>
    <row r="51" spans="2:43" ht="15.75" customHeight="1" thickBot="1" x14ac:dyDescent="0.3">
      <c r="B51" s="268" t="s">
        <v>81</v>
      </c>
      <c r="C51" s="269"/>
      <c r="D51" s="269"/>
      <c r="E51" s="270"/>
      <c r="F51" s="118" t="str">
        <f>$E$5</f>
        <v>bar</v>
      </c>
      <c r="G51" s="192">
        <f>'Summary Data'!$C$148</f>
        <v>0.09</v>
      </c>
      <c r="H51" s="193">
        <f>'Summary Data'!$C$146</f>
        <v>0.23</v>
      </c>
      <c r="I51" s="193">
        <f>'Summary Data'!$C$144</f>
        <v>0.37</v>
      </c>
      <c r="J51" s="193">
        <f>'Summary Data'!$C$142</f>
        <v>0.51</v>
      </c>
      <c r="K51" s="194">
        <f>'Summary Data'!$C$140</f>
        <v>0.65</v>
      </c>
      <c r="W51" s="99"/>
      <c r="AI51" s="182" t="s">
        <v>17</v>
      </c>
      <c r="AJ51" s="192">
        <f>G51</f>
        <v>0.09</v>
      </c>
      <c r="AK51" s="193">
        <f>H51</f>
        <v>0.23</v>
      </c>
      <c r="AL51" s="193">
        <f>I51</f>
        <v>0.37</v>
      </c>
      <c r="AM51" s="193">
        <f>J51</f>
        <v>0.51</v>
      </c>
      <c r="AN51" s="194">
        <f>K51</f>
        <v>0.65</v>
      </c>
    </row>
    <row r="52" spans="2:43" ht="15.75" thickBot="1" x14ac:dyDescent="0.3">
      <c r="B52" s="271"/>
      <c r="C52" s="272"/>
      <c r="D52" s="272"/>
      <c r="E52" s="273"/>
      <c r="F52" s="120">
        <f t="shared" ref="F52:F59" si="6">F15</f>
        <v>2.5</v>
      </c>
      <c r="G52" s="184">
        <f t="shared" ref="G52:G59" si="7">MAX(AJ52,0)</f>
        <v>2.4391456582633073E-2</v>
      </c>
      <c r="H52" s="185">
        <f t="shared" ref="H52:K59" si="8">IF(OR(AK52&gt;G52,AK52&gt;AJ52),0,(MAX(AK52,0)))</f>
        <v>4.7984270631329651E-3</v>
      </c>
      <c r="I52" s="185">
        <f t="shared" si="8"/>
        <v>0</v>
      </c>
      <c r="J52" s="185">
        <f t="shared" si="8"/>
        <v>0</v>
      </c>
      <c r="K52" s="185">
        <f t="shared" si="8"/>
        <v>0</v>
      </c>
      <c r="L52" s="277" t="s">
        <v>13</v>
      </c>
      <c r="AI52" s="187">
        <f t="shared" ref="AI52:AI59" si="9">F52</f>
        <v>2.5</v>
      </c>
      <c r="AJ52" s="184">
        <f>('Summary Data'!$V119*POWER(AJ$51,3))+('Summary Data'!$W119*POWER(AJ$51,2))+('Summary Data'!$X119*AJ$51)+'Summary Data'!$Y119</f>
        <v>2.4391456582633073E-2</v>
      </c>
      <c r="AK52" s="185">
        <f>('Summary Data'!$V119*POWER(AK$51,3))+('Summary Data'!$W119*POWER(AK$51,2))+('Summary Data'!$X119*AK$51)+'Summary Data'!$Y119</f>
        <v>4.7984270631329651E-3</v>
      </c>
      <c r="AL52" s="185">
        <f>('Summary Data'!$V119*POWER(AL$51,3))+('Summary Data'!$W119*POWER(AL$51,2))+('Summary Data'!$X119*AL$51)+'Summary Data'!$Y119</f>
        <v>-3.0087804352510114E-3</v>
      </c>
      <c r="AM52" s="185">
        <f>('Summary Data'!$V119*POWER(AM$51,3))+('Summary Data'!$W119*POWER(AM$51,2))+('Summary Data'!$X119*AM$51)+'Summary Data'!$Y119</f>
        <v>-3.1719457013574814E-3</v>
      </c>
      <c r="AN52" s="186">
        <f>('Summary Data'!$V119*POWER(AN$51,3))+('Summary Data'!$W119*POWER(AN$51,2))+('Summary Data'!$X119*AN$51)+'Summary Data'!$Y119</f>
        <v>1.6715147597497204E-4</v>
      </c>
    </row>
    <row r="53" spans="2:43" ht="15.75" thickBot="1" x14ac:dyDescent="0.3">
      <c r="B53" s="271"/>
      <c r="C53" s="272"/>
      <c r="D53" s="272"/>
      <c r="E53" s="273"/>
      <c r="F53" s="122">
        <f t="shared" si="6"/>
        <v>3</v>
      </c>
      <c r="G53" s="163">
        <f t="shared" si="7"/>
        <v>3.9265919701213799E-2</v>
      </c>
      <c r="H53" s="164">
        <f t="shared" si="8"/>
        <v>9.964332399626491E-3</v>
      </c>
      <c r="I53" s="164">
        <f t="shared" si="8"/>
        <v>0</v>
      </c>
      <c r="J53" s="164">
        <f t="shared" si="8"/>
        <v>0</v>
      </c>
      <c r="K53" s="164">
        <f t="shared" si="8"/>
        <v>0</v>
      </c>
      <c r="L53" s="278"/>
      <c r="M53" s="124" t="s">
        <v>84</v>
      </c>
      <c r="Y53" s="99"/>
      <c r="AI53" s="188">
        <f t="shared" si="9"/>
        <v>3</v>
      </c>
      <c r="AJ53" s="163">
        <f>('Summary Data'!$V118*POWER(AJ$51,3))+('Summary Data'!$W118*POWER(AJ$51,2))+('Summary Data'!$X118*AJ$51)+'Summary Data'!$Y118</f>
        <v>3.9265919701213799E-2</v>
      </c>
      <c r="AK53" s="164">
        <f>('Summary Data'!$V118*POWER(AK$51,3))+('Summary Data'!$W118*POWER(AK$51,2))+('Summary Data'!$X118*AK$51)+'Summary Data'!$Y118</f>
        <v>9.964332399626491E-3</v>
      </c>
      <c r="AL53" s="164">
        <f>('Summary Data'!$V118*POWER(AL$51,3))+('Summary Data'!$W118*POWER(AL$51,2))+('Summary Data'!$X118*AL$51)+'Summary Data'!$Y118</f>
        <v>-2.6342454930690373E-3</v>
      </c>
      <c r="AM53" s="164">
        <f>('Summary Data'!$V118*POWER(AM$51,3))+('Summary Data'!$W118*POWER(AM$51,2))+('Summary Data'!$X118*AM$51)+'Summary Data'!$Y118</f>
        <v>-4.1728506787330477E-3</v>
      </c>
      <c r="AN53" s="165">
        <f>('Summary Data'!$V118*POWER(AN$51,3))+('Summary Data'!$W118*POWER(AN$51,2))+('Summary Data'!$X118*AN$51)+'Summary Data'!$Y118</f>
        <v>-2.9451985922576696E-4</v>
      </c>
    </row>
    <row r="54" spans="2:43" x14ac:dyDescent="0.25">
      <c r="B54" s="271"/>
      <c r="C54" s="272"/>
      <c r="D54" s="272"/>
      <c r="E54" s="273"/>
      <c r="F54" s="125">
        <f t="shared" si="6"/>
        <v>3.5</v>
      </c>
      <c r="G54" s="168">
        <f t="shared" si="7"/>
        <v>4.291363211951444E-2</v>
      </c>
      <c r="H54" s="169">
        <f t="shared" si="8"/>
        <v>1.1290310996193306E-2</v>
      </c>
      <c r="I54" s="169">
        <f t="shared" si="8"/>
        <v>0</v>
      </c>
      <c r="J54" s="169">
        <f t="shared" si="8"/>
        <v>0</v>
      </c>
      <c r="K54" s="169">
        <f t="shared" si="8"/>
        <v>0</v>
      </c>
      <c r="L54" s="278"/>
      <c r="AI54" s="189">
        <f t="shared" si="9"/>
        <v>3.5</v>
      </c>
      <c r="AJ54" s="168">
        <f>('Summary Data'!$V117*POWER(AJ$51,3))+('Summary Data'!$W117*POWER(AJ$51,2))+('Summary Data'!$X117*AJ$51)+'Summary Data'!$Y117</f>
        <v>4.291363211951444E-2</v>
      </c>
      <c r="AK54" s="169">
        <f>('Summary Data'!$V117*POWER(AK$51,3))+('Summary Data'!$W117*POWER(AK$51,2))+('Summary Data'!$X117*AK$51)+'Summary Data'!$Y117</f>
        <v>1.1290310996193306E-2</v>
      </c>
      <c r="AL54" s="169">
        <f>('Summary Data'!$V117*POWER(AL$51,3))+('Summary Data'!$W117*POWER(AL$51,2))+('Summary Data'!$X117*AL$51)+'Summary Data'!$Y117</f>
        <v>-2.4779501544207883E-3</v>
      </c>
      <c r="AM54" s="169">
        <f>('Summary Data'!$V117*POWER(AM$51,3))+('Summary Data'!$W117*POWER(AM$51,2))+('Summary Data'!$X117*AM$51)+'Summary Data'!$Y117</f>
        <v>-4.3800904977376043E-3</v>
      </c>
      <c r="AN54" s="170">
        <f>('Summary Data'!$V117*POWER(AN$51,3))+('Summary Data'!$W117*POWER(AN$51,2))+('Summary Data'!$X117*AN$51)+'Summary Data'!$Y117</f>
        <v>-4.0504919916689586E-4</v>
      </c>
    </row>
    <row r="55" spans="2:43" x14ac:dyDescent="0.25">
      <c r="B55" s="271"/>
      <c r="C55" s="272"/>
      <c r="D55" s="272"/>
      <c r="E55" s="273"/>
      <c r="F55" s="127">
        <f t="shared" si="6"/>
        <v>4</v>
      </c>
      <c r="G55" s="168">
        <f t="shared" si="7"/>
        <v>1.938053221288517E-2</v>
      </c>
      <c r="H55" s="169">
        <f t="shared" si="8"/>
        <v>2.8686274509804044E-3</v>
      </c>
      <c r="I55" s="169">
        <f t="shared" si="8"/>
        <v>0</v>
      </c>
      <c r="J55" s="169">
        <f t="shared" si="8"/>
        <v>0</v>
      </c>
      <c r="K55" s="169">
        <f t="shared" si="8"/>
        <v>0</v>
      </c>
      <c r="L55" s="278"/>
      <c r="R55" s="99"/>
      <c r="AI55" s="190">
        <f t="shared" si="9"/>
        <v>4</v>
      </c>
      <c r="AJ55" s="168">
        <f>('Summary Data'!$V116*POWER(AJ$51,3))+('Summary Data'!$W116*POWER(AJ$51,2))+('Summary Data'!$X116*AJ$51)+'Summary Data'!$Y116</f>
        <v>1.938053221288517E-2</v>
      </c>
      <c r="AK55" s="169">
        <f>('Summary Data'!$V116*POWER(AK$51,3))+('Summary Data'!$W116*POWER(AK$51,2))+('Summary Data'!$X116*AK$51)+'Summary Data'!$Y116</f>
        <v>2.8686274509804044E-3</v>
      </c>
      <c r="AL55" s="169">
        <f>('Summary Data'!$V116*POWER(AL$51,3))+('Summary Data'!$W116*POWER(AL$51,2))+('Summary Data'!$X116*AL$51)+'Summary Data'!$Y116</f>
        <v>-3.3183473389355733E-3</v>
      </c>
      <c r="AM55" s="169">
        <f>('Summary Data'!$V116*POWER(AM$51,3))+('Summary Data'!$W116*POWER(AM$51,2))+('Summary Data'!$X116*AM$51)+'Summary Data'!$Y116</f>
        <v>-2.9058823529411887E-3</v>
      </c>
      <c r="AN55" s="170">
        <f>('Summary Data'!$V116*POWER(AN$51,3))+('Summary Data'!$W116*POWER(AN$51,2))+('Summary Data'!$X116*AN$51)+'Summary Data'!$Y116</f>
        <v>3.8053221288512906E-4</v>
      </c>
    </row>
    <row r="56" spans="2:43" x14ac:dyDescent="0.25">
      <c r="B56" s="271"/>
      <c r="C56" s="272"/>
      <c r="D56" s="272"/>
      <c r="E56" s="273"/>
      <c r="F56" s="127">
        <f t="shared" si="6"/>
        <v>4.5</v>
      </c>
      <c r="G56" s="168">
        <f t="shared" si="7"/>
        <v>2.5781232492997231E-2</v>
      </c>
      <c r="H56" s="169">
        <f t="shared" si="8"/>
        <v>4.6081017022193763E-3</v>
      </c>
      <c r="I56" s="169">
        <f t="shared" si="8"/>
        <v>0</v>
      </c>
      <c r="J56" s="169">
        <f t="shared" si="8"/>
        <v>0</v>
      </c>
      <c r="K56" s="169">
        <f t="shared" si="8"/>
        <v>0</v>
      </c>
      <c r="L56" s="278"/>
      <c r="S56" s="99"/>
      <c r="AI56" s="190">
        <f t="shared" si="9"/>
        <v>4.5</v>
      </c>
      <c r="AJ56" s="168">
        <f>('Summary Data'!$V115*POWER(AJ$51,3))+('Summary Data'!$W115*POWER(AJ$51,2))+('Summary Data'!$X115*AJ$51)+'Summary Data'!$Y115</f>
        <v>2.5781232492997231E-2</v>
      </c>
      <c r="AK56" s="169">
        <f>('Summary Data'!$V115*POWER(AK$51,3))+('Summary Data'!$W115*POWER(AK$51,2))+('Summary Data'!$X115*AK$51)+'Summary Data'!$Y115</f>
        <v>4.6081017022193763E-3</v>
      </c>
      <c r="AL56" s="169">
        <f>('Summary Data'!$V115*POWER(AL$51,3))+('Summary Data'!$W115*POWER(AL$51,2))+('Summary Data'!$X115*AL$51)+'Summary Data'!$Y115</f>
        <v>-3.6359189829777913E-3</v>
      </c>
      <c r="AM56" s="169">
        <f>('Summary Data'!$V115*POWER(AM$51,3))+('Summary Data'!$W115*POWER(AM$51,2))+('Summary Data'!$X115*AM$51)+'Summary Data'!$Y115</f>
        <v>-3.5420814479638074E-3</v>
      </c>
      <c r="AN56" s="170">
        <f>('Summary Data'!$V115*POWER(AN$51,3))+('Summary Data'!$W115*POWER(AN$51,2))+('Summary Data'!$X115*AN$51)+'Summary Data'!$Y115</f>
        <v>2.9836242189185125E-4</v>
      </c>
    </row>
    <row r="57" spans="2:43" x14ac:dyDescent="0.25">
      <c r="B57" s="271"/>
      <c r="C57" s="272"/>
      <c r="D57" s="272"/>
      <c r="E57" s="273"/>
      <c r="F57" s="127">
        <f t="shared" si="6"/>
        <v>5</v>
      </c>
      <c r="G57" s="168">
        <f t="shared" si="7"/>
        <v>2.040056022408962E-3</v>
      </c>
      <c r="H57" s="169">
        <f t="shared" si="8"/>
        <v>3.019607843137229E-4</v>
      </c>
      <c r="I57" s="169">
        <f t="shared" si="8"/>
        <v>0</v>
      </c>
      <c r="J57" s="169">
        <f t="shared" si="8"/>
        <v>0</v>
      </c>
      <c r="K57" s="169">
        <f t="shared" si="8"/>
        <v>0</v>
      </c>
      <c r="L57" s="278"/>
      <c r="S57" s="99"/>
      <c r="AI57" s="190">
        <f t="shared" si="9"/>
        <v>5</v>
      </c>
      <c r="AJ57" s="168">
        <f>('Summary Data'!$V114*POWER(AJ$51,3))+('Summary Data'!$W114*POWER(AJ$51,2))+('Summary Data'!$X114*AJ$51)+'Summary Data'!$Y114</f>
        <v>2.040056022408962E-3</v>
      </c>
      <c r="AK57" s="169">
        <f>('Summary Data'!$V114*POWER(AK$51,3))+('Summary Data'!$W114*POWER(AK$51,2))+('Summary Data'!$X114*AK$51)+'Summary Data'!$Y114</f>
        <v>3.019607843137229E-4</v>
      </c>
      <c r="AL57" s="169">
        <f>('Summary Data'!$V114*POWER(AL$51,3))+('Summary Data'!$W114*POWER(AL$51,2))+('Summary Data'!$X114*AL$51)+'Summary Data'!$Y114</f>
        <v>-3.4929971988795824E-4</v>
      </c>
      <c r="AM57" s="169">
        <f>('Summary Data'!$V114*POWER(AM$51,3))+('Summary Data'!$W114*POWER(AM$51,2))+('Summary Data'!$X114*AM$51)+'Summary Data'!$Y114</f>
        <v>-3.0588235294117926E-4</v>
      </c>
      <c r="AN57" s="170">
        <f>('Summary Data'!$V114*POWER(AN$51,3))+('Summary Data'!$W114*POWER(AN$51,2))+('Summary Data'!$X114*AN$51)+'Summary Data'!$Y114</f>
        <v>4.0056022408957621E-5</v>
      </c>
    </row>
    <row r="58" spans="2:43" x14ac:dyDescent="0.25">
      <c r="B58" s="271"/>
      <c r="C58" s="272"/>
      <c r="D58" s="272"/>
      <c r="E58" s="273"/>
      <c r="F58" s="127">
        <f t="shared" si="6"/>
        <v>5.5</v>
      </c>
      <c r="G58" s="168">
        <f t="shared" si="7"/>
        <v>0</v>
      </c>
      <c r="H58" s="169">
        <f t="shared" si="8"/>
        <v>0</v>
      </c>
      <c r="I58" s="169">
        <f t="shared" si="8"/>
        <v>0</v>
      </c>
      <c r="J58" s="169">
        <f t="shared" si="8"/>
        <v>0</v>
      </c>
      <c r="K58" s="169">
        <f t="shared" si="8"/>
        <v>0</v>
      </c>
      <c r="L58" s="278"/>
      <c r="S58" s="99"/>
      <c r="AI58" s="190">
        <f t="shared" si="9"/>
        <v>5.5</v>
      </c>
      <c r="AJ58" s="168">
        <f>('Summary Data'!$V113*POWER(AJ$51,3))+('Summary Data'!$W113*POWER(AJ$51,2))+('Summary Data'!$X113*AJ$51)+'Summary Data'!$Y113</f>
        <v>0</v>
      </c>
      <c r="AK58" s="169">
        <f>('Summary Data'!$V113*POWER(AK$51,3))+('Summary Data'!$W113*POWER(AK$51,2))+('Summary Data'!$X113*AK$51)+'Summary Data'!$Y113</f>
        <v>0</v>
      </c>
      <c r="AL58" s="169">
        <f>('Summary Data'!$V113*POWER(AL$51,3))+('Summary Data'!$W113*POWER(AL$51,2))+('Summary Data'!$X113*AL$51)+'Summary Data'!$Y113</f>
        <v>0</v>
      </c>
      <c r="AM58" s="169">
        <f>('Summary Data'!$V113*POWER(AM$51,3))+('Summary Data'!$W113*POWER(AM$51,2))+('Summary Data'!$X113*AM$51)+'Summary Data'!$Y113</f>
        <v>0</v>
      </c>
      <c r="AN58" s="170">
        <f>('Summary Data'!$V113*POWER(AN$51,3))+('Summary Data'!$W113*POWER(AN$51,2))+('Summary Data'!$X113*AN$51)+'Summary Data'!$Y113</f>
        <v>0</v>
      </c>
    </row>
    <row r="59" spans="2:43" ht="15.75" thickBot="1" x14ac:dyDescent="0.3">
      <c r="B59" s="274"/>
      <c r="C59" s="275"/>
      <c r="D59" s="275"/>
      <c r="E59" s="276"/>
      <c r="F59" s="129">
        <f t="shared" si="6"/>
        <v>6</v>
      </c>
      <c r="G59" s="173">
        <f t="shared" si="7"/>
        <v>1.5300420168067212E-2</v>
      </c>
      <c r="H59" s="174">
        <f t="shared" si="8"/>
        <v>2.2647058823529187E-3</v>
      </c>
      <c r="I59" s="174">
        <f t="shared" si="8"/>
        <v>0</v>
      </c>
      <c r="J59" s="174">
        <f t="shared" si="8"/>
        <v>0</v>
      </c>
      <c r="K59" s="174">
        <f t="shared" si="8"/>
        <v>0</v>
      </c>
      <c r="L59" s="279"/>
      <c r="AI59" s="191">
        <f t="shared" si="9"/>
        <v>6</v>
      </c>
      <c r="AJ59" s="173">
        <f>('Summary Data'!$V112*POWER(AJ$51,3))+('Summary Data'!$W112*POWER(AJ$51,2))+('Summary Data'!$X112*AJ$51)+'Summary Data'!$Y112</f>
        <v>1.5300420168067212E-2</v>
      </c>
      <c r="AK59" s="174">
        <f>('Summary Data'!$V112*POWER(AK$51,3))+('Summary Data'!$W112*POWER(AK$51,2))+('Summary Data'!$X112*AK$51)+'Summary Data'!$Y112</f>
        <v>2.2647058823529187E-3</v>
      </c>
      <c r="AL59" s="174">
        <f>('Summary Data'!$V112*POWER(AL$51,3))+('Summary Data'!$W112*POWER(AL$51,2))+('Summary Data'!$X112*AL$51)+'Summary Data'!$Y112</f>
        <v>-2.6197478991596898E-3</v>
      </c>
      <c r="AM59" s="174">
        <f>('Summary Data'!$V112*POWER(AM$51,3))+('Summary Data'!$W112*POWER(AM$51,2))+('Summary Data'!$X112*AM$51)+'Summary Data'!$Y112</f>
        <v>-2.2941176470588492E-3</v>
      </c>
      <c r="AN59" s="175">
        <f>('Summary Data'!$V112*POWER(AN$51,3))+('Summary Data'!$W112*POWER(AN$51,2))+('Summary Data'!$X112*AN$51)+'Summary Data'!$Y112</f>
        <v>3.0042016806720861E-4</v>
      </c>
    </row>
    <row r="60" spans="2:43" ht="15.75" thickBot="1" x14ac:dyDescent="0.3">
      <c r="AI60" s="114" t="s">
        <v>96</v>
      </c>
    </row>
    <row r="61" spans="2:43" ht="15.75" thickBot="1" x14ac:dyDescent="0.3">
      <c r="B61" s="286" t="s">
        <v>100</v>
      </c>
      <c r="C61" s="287"/>
      <c r="D61" s="287"/>
      <c r="E61" s="287"/>
      <c r="F61" s="282"/>
      <c r="G61" s="283" t="s">
        <v>112</v>
      </c>
      <c r="H61" s="284"/>
      <c r="I61" s="284"/>
      <c r="J61" s="284"/>
      <c r="K61" s="284"/>
      <c r="L61" s="284"/>
      <c r="M61" s="284"/>
      <c r="N61" s="285"/>
      <c r="Q61" s="99"/>
      <c r="AI61" s="209"/>
      <c r="AJ61" s="283" t="s">
        <v>113</v>
      </c>
      <c r="AK61" s="284"/>
      <c r="AL61" s="284"/>
      <c r="AM61" s="284"/>
      <c r="AN61" s="284"/>
      <c r="AO61" s="284"/>
      <c r="AP61" s="284"/>
      <c r="AQ61" s="285"/>
    </row>
    <row r="62" spans="2:43" ht="15.75" customHeight="1" thickBot="1" x14ac:dyDescent="0.3">
      <c r="B62" s="268" t="s">
        <v>81</v>
      </c>
      <c r="C62" s="269"/>
      <c r="D62" s="269"/>
      <c r="E62" s="270"/>
      <c r="F62" s="118" t="str">
        <f>$E$5</f>
        <v>bar</v>
      </c>
      <c r="G62" s="210">
        <f>'Summary Data'!$C$148</f>
        <v>0.09</v>
      </c>
      <c r="H62" s="193">
        <f>'Summary Data'!$C$146</f>
        <v>0.23</v>
      </c>
      <c r="I62" s="193">
        <f>'Summary Data'!$C$144</f>
        <v>0.37</v>
      </c>
      <c r="J62" s="193">
        <f>'Summary Data'!$C$142</f>
        <v>0.51</v>
      </c>
      <c r="K62" s="193">
        <f>'Summary Data'!$C$140</f>
        <v>0.65</v>
      </c>
      <c r="L62" s="193">
        <f>'Summary Data'!$C$138</f>
        <v>0.79</v>
      </c>
      <c r="M62" s="193">
        <f>'Summary Data'!$C$136</f>
        <v>0.93</v>
      </c>
      <c r="N62" s="194">
        <f>'Summary Data'!$C$134</f>
        <v>2</v>
      </c>
      <c r="AI62" s="182" t="s">
        <v>17</v>
      </c>
      <c r="AJ62" s="192">
        <f t="shared" ref="AJ62:AQ62" si="10">G62</f>
        <v>0.09</v>
      </c>
      <c r="AK62" s="193">
        <f t="shared" si="10"/>
        <v>0.23</v>
      </c>
      <c r="AL62" s="193">
        <f t="shared" si="10"/>
        <v>0.37</v>
      </c>
      <c r="AM62" s="193">
        <f t="shared" si="10"/>
        <v>0.51</v>
      </c>
      <c r="AN62" s="193">
        <f t="shared" si="10"/>
        <v>0.65</v>
      </c>
      <c r="AO62" s="193">
        <f t="shared" si="10"/>
        <v>0.79</v>
      </c>
      <c r="AP62" s="193">
        <f t="shared" si="10"/>
        <v>0.93</v>
      </c>
      <c r="AQ62" s="194">
        <f t="shared" si="10"/>
        <v>2</v>
      </c>
    </row>
    <row r="63" spans="2:43" ht="15" customHeight="1" thickBot="1" x14ac:dyDescent="0.3">
      <c r="B63" s="271"/>
      <c r="C63" s="272"/>
      <c r="D63" s="272"/>
      <c r="E63" s="273"/>
      <c r="F63" s="120">
        <f t="shared" ref="F63:F70" si="11">F15</f>
        <v>2.5</v>
      </c>
      <c r="G63" s="195">
        <f t="shared" ref="G63:G70" si="12">MAX(AJ63-100,0)</f>
        <v>27.821288515406138</v>
      </c>
      <c r="H63" s="196">
        <f>IF(OR(AK63-100&gt;G63,AK63&gt;AJ63),0,(MAX(AK63-100,0)))</f>
        <v>4.9100624865330502</v>
      </c>
      <c r="I63" s="196">
        <f t="shared" ref="I63:N70" si="13">IF(OR(AL63-100&gt;H63,AL63&gt;AK63),0,(MAX(AL63-100,0)))</f>
        <v>0</v>
      </c>
      <c r="J63" s="196">
        <f t="shared" si="13"/>
        <v>0</v>
      </c>
      <c r="K63" s="196">
        <f t="shared" si="13"/>
        <v>0</v>
      </c>
      <c r="L63" s="196">
        <f t="shared" si="13"/>
        <v>0</v>
      </c>
      <c r="M63" s="196">
        <f t="shared" si="13"/>
        <v>0</v>
      </c>
      <c r="N63" s="196">
        <f t="shared" si="13"/>
        <v>0</v>
      </c>
      <c r="O63" s="277" t="s">
        <v>101</v>
      </c>
      <c r="AI63" s="187">
        <f t="shared" ref="AI63:AI70" si="14">F63</f>
        <v>2.5</v>
      </c>
      <c r="AJ63" s="195">
        <f>('Summary Data'!$V163*POWER(AJ$62,3))+('Summary Data'!$W163*POWER(AJ$62,2))+('Summary Data'!$X163*AJ$62)+'Summary Data'!$Y163</f>
        <v>127.82128851540614</v>
      </c>
      <c r="AK63" s="196">
        <f>('Summary Data'!$V163*POWER(AK$62,3))+('Summary Data'!$W163*POWER(AK$62,2))+('Summary Data'!$X163*AK$62)+'Summary Data'!$Y163</f>
        <v>104.91006248653305</v>
      </c>
      <c r="AL63" s="196">
        <f>('Summary Data'!$V163*POWER(AL$62,3))+('Summary Data'!$W163*POWER(AL$62,2))+('Summary Data'!$X163*AL$62)+'Summary Data'!$Y163</f>
        <v>96.014781297134206</v>
      </c>
      <c r="AM63" s="196">
        <f>('Summary Data'!$V163*POWER(AM$62,3))+('Summary Data'!$W163*POWER(AM$62,2))+('Summary Data'!$X163*AM$62)+'Summary Data'!$Y163</f>
        <v>96.152036199095022</v>
      </c>
      <c r="AN63" s="196">
        <f>('Summary Data'!$V163*POWER(AN$62,3))+('Summary Data'!$W163*POWER(AN$62,2))+('Summary Data'!$X163*AN$62)+'Summary Data'!$Y163</f>
        <v>100.33841844430077</v>
      </c>
      <c r="AO63" s="196">
        <f>('Summary Data'!$V163*POWER(AO$62,3))+('Summary Data'!$W163*POWER(AO$62,2))+('Summary Data'!$X163*AO$62)+'Summary Data'!$Y163</f>
        <v>103.59051928463694</v>
      </c>
      <c r="AP63" s="196">
        <f>('Summary Data'!$V163*POWER(AP$62,3))+('Summary Data'!$W163*POWER(AP$62,2))+('Summary Data'!$X163*AP$62)+'Summary Data'!$Y163</f>
        <v>100.92492997198889</v>
      </c>
      <c r="AQ63" s="197">
        <f>('Summary Data'!$V163*POWER(AQ$62,3))+('Summary Data'!$W163*POWER(AQ$62,2))+('Summary Data'!$X163*AQ$62)+'Summary Data'!$Y163</f>
        <v>-643.94439358160662</v>
      </c>
    </row>
    <row r="64" spans="2:43" ht="15.75" thickBot="1" x14ac:dyDescent="0.3">
      <c r="B64" s="271"/>
      <c r="C64" s="272"/>
      <c r="D64" s="272"/>
      <c r="E64" s="273"/>
      <c r="F64" s="122">
        <f t="shared" si="11"/>
        <v>3</v>
      </c>
      <c r="G64" s="198">
        <f t="shared" si="12"/>
        <v>45.537955182072864</v>
      </c>
      <c r="H64" s="199">
        <f t="shared" ref="H64:H70" si="15">IF(OR(AK64-100&gt;G64,AK64&gt;AJ64),0,(MAX(AK64-100,0)))</f>
        <v>9.3145658263305506</v>
      </c>
      <c r="I64" s="199">
        <f t="shared" si="13"/>
        <v>0</v>
      </c>
      <c r="J64" s="199">
        <f t="shared" si="13"/>
        <v>0</v>
      </c>
      <c r="K64" s="199">
        <f t="shared" si="13"/>
        <v>0</v>
      </c>
      <c r="L64" s="199">
        <f t="shared" si="13"/>
        <v>0</v>
      </c>
      <c r="M64" s="199">
        <f t="shared" si="13"/>
        <v>0</v>
      </c>
      <c r="N64" s="199">
        <f t="shared" si="13"/>
        <v>0</v>
      </c>
      <c r="O64" s="278"/>
      <c r="P64" s="124" t="s">
        <v>84</v>
      </c>
      <c r="AI64" s="188">
        <f t="shared" si="14"/>
        <v>3</v>
      </c>
      <c r="AJ64" s="198">
        <f>('Summary Data'!$V162*POWER(AJ$62,3))+('Summary Data'!$W162*POWER(AJ$62,2))+('Summary Data'!$X162*AJ$62)+'Summary Data'!$Y162</f>
        <v>145.53795518207286</v>
      </c>
      <c r="AK64" s="199">
        <f>('Summary Data'!$V162*POWER(AK$62,3))+('Summary Data'!$W162*POWER(AK$62,2))+('Summary Data'!$X162*AK$62)+'Summary Data'!$Y162</f>
        <v>109.31456582633055</v>
      </c>
      <c r="AL64" s="199">
        <f>('Summary Data'!$V162*POWER(AL$62,3))+('Summary Data'!$W162*POWER(AL$62,2))+('Summary Data'!$X162*AL$62)+'Summary Data'!$Y162</f>
        <v>94.732633053221292</v>
      </c>
      <c r="AM64" s="199">
        <f>('Summary Data'!$V162*POWER(AM$62,3))+('Summary Data'!$W162*POWER(AM$62,2))+('Summary Data'!$X162*AM$62)+'Summary Data'!$Y162</f>
        <v>94.223529411764673</v>
      </c>
      <c r="AN64" s="199">
        <f>('Summary Data'!$V162*POWER(AN$62,3))+('Summary Data'!$W162*POWER(AN$62,2))+('Summary Data'!$X162*AN$62)+'Summary Data'!$Y162</f>
        <v>100.21862745098036</v>
      </c>
      <c r="AO64" s="199">
        <f>('Summary Data'!$V162*POWER(AO$62,3))+('Summary Data'!$W162*POWER(AO$62,2))+('Summary Data'!$X162*AO$62)+'Summary Data'!$Y162</f>
        <v>105.14929971988789</v>
      </c>
      <c r="AP64" s="199">
        <f>('Summary Data'!$V162*POWER(AP$62,3))+('Summary Data'!$W162*POWER(AP$62,2))+('Summary Data'!$X162*AP$62)+'Summary Data'!$Y162</f>
        <v>101.44691876750699</v>
      </c>
      <c r="AQ64" s="200">
        <f>('Summary Data'!$V162*POWER(AQ$62,3))+('Summary Data'!$W162*POWER(AQ$62,2))+('Summary Data'!$X162*AQ$62)+'Summary Data'!$Y162</f>
        <v>-1015.480652260902</v>
      </c>
    </row>
    <row r="65" spans="2:43" x14ac:dyDescent="0.25">
      <c r="B65" s="271"/>
      <c r="C65" s="272"/>
      <c r="D65" s="272"/>
      <c r="E65" s="273"/>
      <c r="F65" s="125">
        <f t="shared" si="11"/>
        <v>3.5</v>
      </c>
      <c r="G65" s="201">
        <f t="shared" si="12"/>
        <v>49.555415499533154</v>
      </c>
      <c r="H65" s="202">
        <f t="shared" si="15"/>
        <v>10.299238669826892</v>
      </c>
      <c r="I65" s="202">
        <f t="shared" si="13"/>
        <v>0</v>
      </c>
      <c r="J65" s="202">
        <f t="shared" si="13"/>
        <v>0</v>
      </c>
      <c r="K65" s="202">
        <f t="shared" si="13"/>
        <v>0</v>
      </c>
      <c r="L65" s="202">
        <f t="shared" si="13"/>
        <v>0</v>
      </c>
      <c r="M65" s="202">
        <f t="shared" si="13"/>
        <v>0</v>
      </c>
      <c r="N65" s="202">
        <f t="shared" si="13"/>
        <v>0</v>
      </c>
      <c r="O65" s="278"/>
      <c r="AI65" s="189">
        <f t="shared" si="14"/>
        <v>3.5</v>
      </c>
      <c r="AJ65" s="201">
        <f>('Summary Data'!$V161*POWER(AJ$62,3))+('Summary Data'!$W161*POWER(AJ$62,2))+('Summary Data'!$X161*AJ$62)+'Summary Data'!$Y161</f>
        <v>149.55541549953315</v>
      </c>
      <c r="AK65" s="202">
        <f>('Summary Data'!$V161*POWER(AK$62,3))+('Summary Data'!$W161*POWER(AK$62,2))+('Summary Data'!$X161*AK$62)+'Summary Data'!$Y161</f>
        <v>110.29923866982689</v>
      </c>
      <c r="AL65" s="202">
        <f>('Summary Data'!$V161*POWER(AL$62,3))+('Summary Data'!$W161*POWER(AL$62,2))+('Summary Data'!$X161*AL$62)+'Summary Data'!$Y161</f>
        <v>94.436439704086695</v>
      </c>
      <c r="AM65" s="202">
        <f>('Summary Data'!$V161*POWER(AM$62,3))+('Summary Data'!$W161*POWER(AM$62,2))+('Summary Data'!$X161*AM$62)+'Summary Data'!$Y161</f>
        <v>93.799095022624385</v>
      </c>
      <c r="AN65" s="202">
        <f>('Summary Data'!$V161*POWER(AN$62,3))+('Summary Data'!$W161*POWER(AN$62,2))+('Summary Data'!$X161*AN$62)+'Summary Data'!$Y161</f>
        <v>100.21928104575159</v>
      </c>
      <c r="AO65" s="202">
        <f>('Summary Data'!$V161*POWER(AO$62,3))+('Summary Data'!$W161*POWER(AO$62,2))+('Summary Data'!$X161*AO$62)+'Summary Data'!$Y161</f>
        <v>105.52907419377999</v>
      </c>
      <c r="AP65" s="202">
        <f>('Summary Data'!$V161*POWER(AP$62,3))+('Summary Data'!$W161*POWER(AP$62,2))+('Summary Data'!$X161*AP$62)+'Summary Data'!$Y161</f>
        <v>101.56055088702152</v>
      </c>
      <c r="AQ65" s="203">
        <f>('Summary Data'!$V161*POWER(AQ$62,3))+('Summary Data'!$W161*POWER(AQ$62,2))+('Summary Data'!$X161*AQ$62)+'Summary Data'!$Y161</f>
        <v>-1102.3351528157023</v>
      </c>
    </row>
    <row r="66" spans="2:43" x14ac:dyDescent="0.25">
      <c r="B66" s="271"/>
      <c r="C66" s="272"/>
      <c r="D66" s="272"/>
      <c r="E66" s="273"/>
      <c r="F66" s="127">
        <f t="shared" si="11"/>
        <v>4</v>
      </c>
      <c r="G66" s="201">
        <f t="shared" si="12"/>
        <v>21.420588235294176</v>
      </c>
      <c r="H66" s="202">
        <f t="shared" si="15"/>
        <v>3.1705882352941614</v>
      </c>
      <c r="I66" s="202">
        <f t="shared" si="13"/>
        <v>0</v>
      </c>
      <c r="J66" s="202">
        <f t="shared" si="13"/>
        <v>0</v>
      </c>
      <c r="K66" s="202">
        <f t="shared" si="13"/>
        <v>0</v>
      </c>
      <c r="L66" s="202">
        <f t="shared" si="13"/>
        <v>0</v>
      </c>
      <c r="M66" s="202">
        <f t="shared" si="13"/>
        <v>0</v>
      </c>
      <c r="N66" s="202">
        <f t="shared" si="13"/>
        <v>0</v>
      </c>
      <c r="O66" s="278"/>
      <c r="AI66" s="190">
        <f t="shared" si="14"/>
        <v>4</v>
      </c>
      <c r="AJ66" s="201">
        <f>('Summary Data'!$V160*POWER(AJ$62,3))+('Summary Data'!$W160*POWER(AJ$62,2))+('Summary Data'!$X160*AJ$62)+'Summary Data'!$Y160</f>
        <v>121.42058823529418</v>
      </c>
      <c r="AK66" s="202">
        <f>('Summary Data'!$V160*POWER(AK$62,3))+('Summary Data'!$W160*POWER(AK$62,2))+('Summary Data'!$X160*AK$62)+'Summary Data'!$Y160</f>
        <v>103.17058823529416</v>
      </c>
      <c r="AL66" s="202">
        <f>('Summary Data'!$V160*POWER(AL$62,3))+('Summary Data'!$W160*POWER(AL$62,2))+('Summary Data'!$X160*AL$62)+'Summary Data'!$Y160</f>
        <v>96.332352941176495</v>
      </c>
      <c r="AM66" s="202">
        <f>('Summary Data'!$V160*POWER(AM$62,3))+('Summary Data'!$W160*POWER(AM$62,2))+('Summary Data'!$X160*AM$62)+'Summary Data'!$Y160</f>
        <v>96.788235294117669</v>
      </c>
      <c r="AN66" s="202">
        <f>('Summary Data'!$V160*POWER(AN$62,3))+('Summary Data'!$W160*POWER(AN$62,2))+('Summary Data'!$X160*AN$62)+'Summary Data'!$Y160</f>
        <v>100.42058823529412</v>
      </c>
      <c r="AO66" s="202">
        <f>('Summary Data'!$V160*POWER(AO$62,3))+('Summary Data'!$W160*POWER(AO$62,2))+('Summary Data'!$X160*AO$62)+'Summary Data'!$Y160</f>
        <v>103.11176470588239</v>
      </c>
      <c r="AP66" s="202">
        <f>('Summary Data'!$V160*POWER(AP$62,3))+('Summary Data'!$W160*POWER(AP$62,2))+('Summary Data'!$X160*AP$62)+'Summary Data'!$Y160</f>
        <v>100.74411764705886</v>
      </c>
      <c r="AQ66" s="203">
        <f>('Summary Data'!$V160*POWER(AQ$62,3))+('Summary Data'!$W160*POWER(AQ$62,2))+('Summary Data'!$X160*AQ$62)+'Summary Data'!$Y160</f>
        <v>-521.57070828331234</v>
      </c>
    </row>
    <row r="67" spans="2:43" x14ac:dyDescent="0.25">
      <c r="B67" s="271"/>
      <c r="C67" s="272"/>
      <c r="D67" s="272"/>
      <c r="E67" s="273"/>
      <c r="F67" s="127">
        <f t="shared" si="11"/>
        <v>4.5</v>
      </c>
      <c r="G67" s="201">
        <f t="shared" si="12"/>
        <v>29.026190476190493</v>
      </c>
      <c r="H67" s="202">
        <f t="shared" si="15"/>
        <v>4.8903900021547173</v>
      </c>
      <c r="I67" s="202">
        <f t="shared" si="13"/>
        <v>0</v>
      </c>
      <c r="J67" s="202">
        <f t="shared" si="13"/>
        <v>0</v>
      </c>
      <c r="K67" s="202">
        <f t="shared" si="13"/>
        <v>0</v>
      </c>
      <c r="L67" s="202">
        <f t="shared" si="13"/>
        <v>0</v>
      </c>
      <c r="M67" s="202">
        <f t="shared" si="13"/>
        <v>0</v>
      </c>
      <c r="N67" s="202">
        <f t="shared" si="13"/>
        <v>0</v>
      </c>
      <c r="O67" s="278"/>
      <c r="AI67" s="190">
        <f t="shared" si="14"/>
        <v>4.5</v>
      </c>
      <c r="AJ67" s="201">
        <f>('Summary Data'!$V159*POWER(AJ$62,3))+('Summary Data'!$W159*POWER(AJ$62,2))+('Summary Data'!$X159*AJ$62)+'Summary Data'!$Y159</f>
        <v>129.02619047619049</v>
      </c>
      <c r="AK67" s="202">
        <f>('Summary Data'!$V159*POWER(AK$62,3))+('Summary Data'!$W159*POWER(AK$62,2))+('Summary Data'!$X159*AK$62)+'Summary Data'!$Y159</f>
        <v>104.89039000215472</v>
      </c>
      <c r="AL67" s="202">
        <f>('Summary Data'!$V159*POWER(AL$62,3))+('Summary Data'!$W159*POWER(AL$62,2))+('Summary Data'!$X159*AL$62)+'Summary Data'!$Y159</f>
        <v>95.613887093298857</v>
      </c>
      <c r="AM67" s="202">
        <f>('Summary Data'!$V159*POWER(AM$62,3))+('Summary Data'!$W159*POWER(AM$62,2))+('Summary Data'!$X159*AM$62)+'Summary Data'!$Y159</f>
        <v>95.890497737556558</v>
      </c>
      <c r="AN67" s="202">
        <f>('Summary Data'!$V159*POWER(AN$62,3))+('Summary Data'!$W159*POWER(AN$62,2))+('Summary Data'!$X159*AN$62)+'Summary Data'!$Y159</f>
        <v>100.41403792286141</v>
      </c>
      <c r="AO67" s="202">
        <f>('Summary Data'!$V159*POWER(AO$62,3))+('Summary Data'!$W159*POWER(AO$62,2))+('Summary Data'!$X159*AO$62)+'Summary Data'!$Y159</f>
        <v>103.8783236371471</v>
      </c>
      <c r="AP67" s="202">
        <f>('Summary Data'!$V159*POWER(AP$62,3))+('Summary Data'!$W159*POWER(AP$62,2))+('Summary Data'!$X159*AP$62)+'Summary Data'!$Y159</f>
        <v>100.9771708683474</v>
      </c>
      <c r="AQ67" s="203">
        <f>('Summary Data'!$V159*POWER(AQ$62,3))+('Summary Data'!$W159*POWER(AQ$62,2))+('Summary Data'!$X159*AQ$62)+'Summary Data'!$Y159</f>
        <v>-694.74713643699079</v>
      </c>
    </row>
    <row r="68" spans="2:43" x14ac:dyDescent="0.25">
      <c r="B68" s="271"/>
      <c r="C68" s="272"/>
      <c r="D68" s="272"/>
      <c r="E68" s="273"/>
      <c r="F68" s="127">
        <f t="shared" si="11"/>
        <v>5</v>
      </c>
      <c r="G68" s="201">
        <f t="shared" si="12"/>
        <v>2.0400560224089617</v>
      </c>
      <c r="H68" s="202">
        <f t="shared" si="15"/>
        <v>0.30196078431373508</v>
      </c>
      <c r="I68" s="202">
        <f t="shared" si="13"/>
        <v>0</v>
      </c>
      <c r="J68" s="202">
        <f t="shared" si="13"/>
        <v>0</v>
      </c>
      <c r="K68" s="202">
        <f t="shared" si="13"/>
        <v>0</v>
      </c>
      <c r="L68" s="202">
        <f t="shared" si="13"/>
        <v>0</v>
      </c>
      <c r="M68" s="202">
        <f t="shared" si="13"/>
        <v>0</v>
      </c>
      <c r="N68" s="202">
        <f t="shared" si="13"/>
        <v>0</v>
      </c>
      <c r="O68" s="278"/>
      <c r="AI68" s="190">
        <f t="shared" si="14"/>
        <v>5</v>
      </c>
      <c r="AJ68" s="201">
        <f>('Summary Data'!$V158*POWER(AJ$62,3))+('Summary Data'!$W158*POWER(AJ$62,2))+('Summary Data'!$X158*AJ$62)+'Summary Data'!$Y158</f>
        <v>102.04005602240896</v>
      </c>
      <c r="AK68" s="202">
        <f>('Summary Data'!$V158*POWER(AK$62,3))+('Summary Data'!$W158*POWER(AK$62,2))+('Summary Data'!$X158*AK$62)+'Summary Data'!$Y158</f>
        <v>100.30196078431374</v>
      </c>
      <c r="AL68" s="202">
        <f>('Summary Data'!$V158*POWER(AL$62,3))+('Summary Data'!$W158*POWER(AL$62,2))+('Summary Data'!$X158*AL$62)+'Summary Data'!$Y158</f>
        <v>99.650700280112048</v>
      </c>
      <c r="AM68" s="202">
        <f>('Summary Data'!$V158*POWER(AM$62,3))+('Summary Data'!$W158*POWER(AM$62,2))+('Summary Data'!$X158*AM$62)+'Summary Data'!$Y158</f>
        <v>99.694117647058832</v>
      </c>
      <c r="AN68" s="202">
        <f>('Summary Data'!$V158*POWER(AN$62,3))+('Summary Data'!$W158*POWER(AN$62,2))+('Summary Data'!$X158*AN$62)+'Summary Data'!$Y158</f>
        <v>100.04005602240896</v>
      </c>
      <c r="AO68" s="202">
        <f>('Summary Data'!$V158*POWER(AO$62,3))+('Summary Data'!$W158*POWER(AO$62,2))+('Summary Data'!$X158*AO$62)+'Summary Data'!$Y158</f>
        <v>100.29635854341737</v>
      </c>
      <c r="AP68" s="202">
        <f>('Summary Data'!$V158*POWER(AP$62,3))+('Summary Data'!$W158*POWER(AP$62,2))+('Summary Data'!$X158*AP$62)+'Summary Data'!$Y158</f>
        <v>100.07086834733894</v>
      </c>
      <c r="AQ68" s="203">
        <f>('Summary Data'!$V158*POWER(AQ$62,3))+('Summary Data'!$W158*POWER(AQ$62,2))+('Summary Data'!$X158*AQ$62)+'Summary Data'!$Y158</f>
        <v>40.80278968730363</v>
      </c>
    </row>
    <row r="69" spans="2:43" x14ac:dyDescent="0.25">
      <c r="B69" s="271"/>
      <c r="C69" s="272"/>
      <c r="D69" s="272"/>
      <c r="E69" s="273"/>
      <c r="F69" s="127">
        <f t="shared" si="11"/>
        <v>5.5</v>
      </c>
      <c r="G69" s="201">
        <f t="shared" si="12"/>
        <v>0</v>
      </c>
      <c r="H69" s="202">
        <f t="shared" si="15"/>
        <v>0</v>
      </c>
      <c r="I69" s="202">
        <f t="shared" si="13"/>
        <v>0</v>
      </c>
      <c r="J69" s="202">
        <f t="shared" si="13"/>
        <v>0</v>
      </c>
      <c r="K69" s="202">
        <f t="shared" si="13"/>
        <v>0</v>
      </c>
      <c r="L69" s="202">
        <f t="shared" si="13"/>
        <v>0</v>
      </c>
      <c r="M69" s="202">
        <f t="shared" si="13"/>
        <v>0</v>
      </c>
      <c r="N69" s="202">
        <f t="shared" si="13"/>
        <v>0</v>
      </c>
      <c r="O69" s="278"/>
      <c r="AI69" s="190">
        <f t="shared" si="14"/>
        <v>5.5</v>
      </c>
      <c r="AJ69" s="201">
        <f>('Summary Data'!$V157*POWER(AJ$62,3))+('Summary Data'!$W157*POWER(AJ$62,2))+('Summary Data'!$X157*AJ$62)+'Summary Data'!$Y157</f>
        <v>100</v>
      </c>
      <c r="AK69" s="202">
        <f>('Summary Data'!$V157*POWER(AK$62,3))+('Summary Data'!$W157*POWER(AK$62,2))+('Summary Data'!$X157*AK$62)+'Summary Data'!$Y157</f>
        <v>100</v>
      </c>
      <c r="AL69" s="202">
        <f>('Summary Data'!$V157*POWER(AL$62,3))+('Summary Data'!$W157*POWER(AL$62,2))+('Summary Data'!$X157*AL$62)+'Summary Data'!$Y157</f>
        <v>100</v>
      </c>
      <c r="AM69" s="202">
        <f>('Summary Data'!$V157*POWER(AM$62,3))+('Summary Data'!$W157*POWER(AM$62,2))+('Summary Data'!$X157*AM$62)+'Summary Data'!$Y157</f>
        <v>100</v>
      </c>
      <c r="AN69" s="202">
        <f>('Summary Data'!$V157*POWER(AN$62,3))+('Summary Data'!$W157*POWER(AN$62,2))+('Summary Data'!$X157*AN$62)+'Summary Data'!$Y157</f>
        <v>100</v>
      </c>
      <c r="AO69" s="202">
        <f>('Summary Data'!$V157*POWER(AO$62,3))+('Summary Data'!$W157*POWER(AO$62,2))+('Summary Data'!$X157*AO$62)+'Summary Data'!$Y157</f>
        <v>100</v>
      </c>
      <c r="AP69" s="202">
        <f>('Summary Data'!$V157*POWER(AP$62,3))+('Summary Data'!$W157*POWER(AP$62,2))+('Summary Data'!$X157*AP$62)+'Summary Data'!$Y157</f>
        <v>100</v>
      </c>
      <c r="AQ69" s="203">
        <f>('Summary Data'!$V157*POWER(AQ$62,3))+('Summary Data'!$W157*POWER(AQ$62,2))+('Summary Data'!$X157*AQ$62)+'Summary Data'!$Y157</f>
        <v>100</v>
      </c>
    </row>
    <row r="70" spans="2:43" ht="15.75" thickBot="1" x14ac:dyDescent="0.3">
      <c r="B70" s="274"/>
      <c r="C70" s="275"/>
      <c r="D70" s="275"/>
      <c r="E70" s="276"/>
      <c r="F70" s="129">
        <f t="shared" si="11"/>
        <v>6</v>
      </c>
      <c r="G70" s="204">
        <f t="shared" si="12"/>
        <v>17.340476190476195</v>
      </c>
      <c r="H70" s="205">
        <f t="shared" si="15"/>
        <v>2.5666666666666629</v>
      </c>
      <c r="I70" s="205">
        <f t="shared" si="13"/>
        <v>0</v>
      </c>
      <c r="J70" s="205">
        <f t="shared" si="13"/>
        <v>0</v>
      </c>
      <c r="K70" s="205">
        <f t="shared" si="13"/>
        <v>0</v>
      </c>
      <c r="L70" s="205">
        <f t="shared" si="13"/>
        <v>0</v>
      </c>
      <c r="M70" s="205">
        <f t="shared" si="13"/>
        <v>0</v>
      </c>
      <c r="N70" s="205">
        <f t="shared" si="13"/>
        <v>0</v>
      </c>
      <c r="O70" s="279"/>
      <c r="AI70" s="191">
        <f t="shared" si="14"/>
        <v>6</v>
      </c>
      <c r="AJ70" s="204">
        <f>('Summary Data'!$V156*POWER(AJ$62,3))+('Summary Data'!$W156*POWER(AJ$62,2))+('Summary Data'!$X156*AJ$62)+'Summary Data'!$Y156</f>
        <v>117.3404761904762</v>
      </c>
      <c r="AK70" s="205">
        <f>('Summary Data'!$V156*POWER(AK$62,3))+('Summary Data'!$W156*POWER(AK$62,2))+('Summary Data'!$X156*AK$62)+'Summary Data'!$Y156</f>
        <v>102.56666666666666</v>
      </c>
      <c r="AL70" s="205">
        <f>('Summary Data'!$V156*POWER(AL$62,3))+('Summary Data'!$W156*POWER(AL$62,2))+('Summary Data'!$X156*AL$62)+'Summary Data'!$Y156</f>
        <v>97.030952380952371</v>
      </c>
      <c r="AM70" s="205">
        <f>('Summary Data'!$V156*POWER(AM$62,3))+('Summary Data'!$W156*POWER(AM$62,2))+('Summary Data'!$X156*AM$62)+'Summary Data'!$Y156</f>
        <v>97.399999999999991</v>
      </c>
      <c r="AN70" s="205">
        <f>('Summary Data'!$V156*POWER(AN$62,3))+('Summary Data'!$W156*POWER(AN$62,2))+('Summary Data'!$X156*AN$62)+'Summary Data'!$Y156</f>
        <v>100.34047619047621</v>
      </c>
      <c r="AO70" s="205">
        <f>('Summary Data'!$V156*POWER(AO$62,3))+('Summary Data'!$W156*POWER(AO$62,2))+('Summary Data'!$X156*AO$62)+'Summary Data'!$Y156</f>
        <v>102.51904761904768</v>
      </c>
      <c r="AP70" s="205">
        <f>('Summary Data'!$V156*POWER(AP$62,3))+('Summary Data'!$W156*POWER(AP$62,2))+('Summary Data'!$X156*AP$62)+'Summary Data'!$Y156</f>
        <v>100.60238095238103</v>
      </c>
      <c r="AQ70" s="206">
        <f>('Summary Data'!$V156*POWER(AQ$62,3))+('Summary Data'!$W156*POWER(AQ$62,2))+('Summary Data'!$X156*AQ$62)+'Summary Data'!$Y156</f>
        <v>-403.17628765791875</v>
      </c>
    </row>
    <row r="71" spans="2:43" ht="15.75" thickBot="1" x14ac:dyDescent="0.3"/>
    <row r="72" spans="2:43" ht="15.75" thickBot="1" x14ac:dyDescent="0.3">
      <c r="B72" s="280" t="s">
        <v>102</v>
      </c>
      <c r="C72" s="281"/>
      <c r="D72" s="281"/>
      <c r="E72" s="281"/>
      <c r="F72" s="281"/>
      <c r="G72" s="281"/>
      <c r="H72" s="282"/>
    </row>
    <row r="73" spans="2:43" ht="15.75" thickBot="1" x14ac:dyDescent="0.3">
      <c r="B73" s="207">
        <v>4000</v>
      </c>
      <c r="C73" s="117" t="s">
        <v>103</v>
      </c>
    </row>
  </sheetData>
  <sheetProtection algorithmName="SHA-512" hashValue="MM1SKQv0V557v3V5AUeVQ8/z4+ArLVq0ZHjzlzAefILu1TCHZRL7FaGbhf/byp7c4766yUZmQz8hGOf/cshPKg==" saltValue="IAtm4y+Zvf1+f0MoiJ9FIQ==" spinCount="100000" sheet="1" objects="1" scenarios="1"/>
  <mergeCells count="33">
    <mergeCell ref="B10:H10"/>
    <mergeCell ref="A1:T1"/>
    <mergeCell ref="J2:R2"/>
    <mergeCell ref="B5:D5"/>
    <mergeCell ref="P5:S5"/>
    <mergeCell ref="B7:D7"/>
    <mergeCell ref="S39:W39"/>
    <mergeCell ref="B13:G13"/>
    <mergeCell ref="B14:E22"/>
    <mergeCell ref="H15:H22"/>
    <mergeCell ref="B24:F24"/>
    <mergeCell ref="G24:N24"/>
    <mergeCell ref="B25:F26"/>
    <mergeCell ref="B28:F28"/>
    <mergeCell ref="B29:E37"/>
    <mergeCell ref="B39:F39"/>
    <mergeCell ref="G39:K39"/>
    <mergeCell ref="N39:R39"/>
    <mergeCell ref="B40:E48"/>
    <mergeCell ref="N40:Q48"/>
    <mergeCell ref="L41:L48"/>
    <mergeCell ref="X41:X48"/>
    <mergeCell ref="B50:F50"/>
    <mergeCell ref="G50:L50"/>
    <mergeCell ref="B62:E70"/>
    <mergeCell ref="O63:O70"/>
    <mergeCell ref="B72:H72"/>
    <mergeCell ref="AJ50:AO50"/>
    <mergeCell ref="B51:E59"/>
    <mergeCell ref="L52:L59"/>
    <mergeCell ref="B61:F61"/>
    <mergeCell ref="G61:N61"/>
    <mergeCell ref="AJ61:AQ61"/>
  </mergeCells>
  <dataValidations count="1">
    <dataValidation type="list" allowBlank="1" showInputMessage="1" showErrorMessage="1" sqref="E5" xr:uid="{B9469E0B-FA21-46A4-9D14-97C92CDDAC19}">
      <formula1>PressureUnits</formula1>
    </dataValidation>
  </dataValidations>
  <pageMargins left="0.70866141732283472" right="0.70866141732283472" top="0.74803149606299213" bottom="0.74803149606299213" header="0.31496062992125984" footer="0.31496062992125984"/>
  <pageSetup paperSize="9" scale="41" fitToHeight="2"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504184-70DA-4A6F-8AD7-6091E429D197}">
  <sheetPr>
    <pageSetUpPr fitToPage="1"/>
  </sheetPr>
  <dimension ref="A1:EQ62"/>
  <sheetViews>
    <sheetView showGridLines="0" tabSelected="1" workbookViewId="0">
      <selection activeCell="Q15" sqref="Q15"/>
    </sheetView>
  </sheetViews>
  <sheetFormatPr defaultRowHeight="15" x14ac:dyDescent="0.25"/>
  <cols>
    <col min="1" max="2" width="9.140625" style="93"/>
    <col min="3" max="3" width="13.140625" style="93" customWidth="1"/>
    <col min="4" max="6" width="9.140625" style="93"/>
    <col min="7" max="8" width="9.140625" style="93" customWidth="1"/>
    <col min="9" max="18" width="9.140625" style="93"/>
    <col min="19" max="19" width="9.28515625" style="93" bestFit="1" customWidth="1"/>
    <col min="20" max="78" width="9.140625" style="93"/>
    <col min="79" max="147" width="9.140625" style="93" hidden="1" customWidth="1"/>
    <col min="148" max="16384" width="9.140625" style="93"/>
  </cols>
  <sheetData>
    <row r="1" spans="1:27" ht="27" thickBot="1" x14ac:dyDescent="0.4">
      <c r="A1" s="262" t="str">
        <f ca="1">MID(CELL("filename",A1),FIND("]",CELL("filename",A1))+1,255)</f>
        <v>Mitsubishi EVO X COBB</v>
      </c>
      <c r="B1" s="263"/>
      <c r="C1" s="263"/>
      <c r="D1" s="263"/>
      <c r="E1" s="263"/>
      <c r="F1" s="263"/>
      <c r="G1" s="263"/>
      <c r="H1" s="263"/>
      <c r="I1" s="263"/>
      <c r="J1" s="263" t="s">
        <v>104</v>
      </c>
      <c r="K1" s="263"/>
      <c r="L1" s="263"/>
      <c r="M1" s="263"/>
      <c r="N1" s="263"/>
      <c r="O1" s="263"/>
      <c r="P1" s="263"/>
      <c r="Q1" s="263"/>
      <c r="R1" s="263"/>
      <c r="S1" s="263">
        <f>'Summary Data'!$D$69</f>
        <v>1238.6600000000001</v>
      </c>
      <c r="T1" s="264" t="s">
        <v>27</v>
      </c>
      <c r="U1" s="109"/>
      <c r="V1" s="109"/>
      <c r="W1" s="109"/>
      <c r="X1" s="109"/>
      <c r="Y1" s="110"/>
      <c r="Z1" s="109"/>
      <c r="AA1" s="109"/>
    </row>
    <row r="2" spans="1:27" ht="15.75" thickBot="1" x14ac:dyDescent="0.3">
      <c r="A2" s="92" t="s">
        <v>120</v>
      </c>
      <c r="J2" s="302" t="s">
        <v>74</v>
      </c>
      <c r="K2" s="303"/>
      <c r="L2" s="303"/>
      <c r="M2" s="303"/>
      <c r="N2" s="303"/>
      <c r="O2" s="303"/>
      <c r="P2" s="303"/>
      <c r="Q2" s="303"/>
      <c r="R2" s="304"/>
      <c r="S2" s="111">
        <f>'Summary Data'!$D$69</f>
        <v>1238.6600000000001</v>
      </c>
      <c r="T2" s="112" t="s">
        <v>27</v>
      </c>
    </row>
    <row r="3" spans="1:27" x14ac:dyDescent="0.25">
      <c r="A3" s="94" t="s">
        <v>49</v>
      </c>
      <c r="B3" s="93" t="s">
        <v>119</v>
      </c>
    </row>
    <row r="4" spans="1:27" ht="15.75" thickBot="1" x14ac:dyDescent="0.3"/>
    <row r="5" spans="1:27" ht="15.75" thickBot="1" x14ac:dyDescent="0.3">
      <c r="B5" s="280" t="s">
        <v>75</v>
      </c>
      <c r="C5" s="281"/>
      <c r="D5" s="282"/>
      <c r="E5" s="113" t="s">
        <v>17</v>
      </c>
      <c r="F5" s="114" t="s">
        <v>76</v>
      </c>
      <c r="P5" s="305" t="s">
        <v>77</v>
      </c>
      <c r="Q5" s="305"/>
      <c r="R5" s="305"/>
      <c r="S5" s="305"/>
      <c r="T5" s="115">
        <v>1</v>
      </c>
    </row>
    <row r="6" spans="1:27" ht="15.75" thickBot="1" x14ac:dyDescent="0.3"/>
    <row r="7" spans="1:27" ht="15.75" thickBot="1" x14ac:dyDescent="0.3">
      <c r="B7" s="280" t="s">
        <v>78</v>
      </c>
      <c r="C7" s="281"/>
      <c r="D7" s="282"/>
    </row>
    <row r="8" spans="1:27" ht="15.75" thickBot="1" x14ac:dyDescent="0.3">
      <c r="B8" s="116">
        <f>MIN(G51:V51)</f>
        <v>0</v>
      </c>
      <c r="C8" s="117" t="s">
        <v>13</v>
      </c>
    </row>
    <row r="12" spans="1:27" ht="15.75" thickBot="1" x14ac:dyDescent="0.3">
      <c r="I12" s="114"/>
    </row>
    <row r="13" spans="1:27" ht="15.75" thickBot="1" x14ac:dyDescent="0.3">
      <c r="B13" s="280" t="s">
        <v>80</v>
      </c>
      <c r="C13" s="281"/>
      <c r="D13" s="281"/>
      <c r="E13" s="281"/>
      <c r="F13" s="281"/>
      <c r="G13" s="282"/>
      <c r="H13" s="114"/>
      <c r="I13" s="114"/>
    </row>
    <row r="14" spans="1:27" ht="15.75" thickBot="1" x14ac:dyDescent="0.3">
      <c r="B14" s="268" t="s">
        <v>81</v>
      </c>
      <c r="C14" s="269"/>
      <c r="D14" s="269"/>
      <c r="E14" s="270"/>
      <c r="F14" s="118" t="str">
        <f>$E$5</f>
        <v>bar</v>
      </c>
      <c r="G14" s="119" t="s">
        <v>82</v>
      </c>
    </row>
    <row r="15" spans="1:27" ht="15.75" customHeight="1" thickBot="1" x14ac:dyDescent="0.3">
      <c r="B15" s="271"/>
      <c r="C15" s="272"/>
      <c r="D15" s="272"/>
      <c r="E15" s="273"/>
      <c r="F15" s="120">
        <f>'Summary Data'!$C$16*VLOOKUP($E$5,PressureFactors,2,FALSE)</f>
        <v>2.5</v>
      </c>
      <c r="G15" s="121">
        <f>'Summary Data'!$D$70*IF('Summary Data'!$D$69&gt;1250,1,Help!$AE$15)*$T$5</f>
        <v>1278.7425000000001</v>
      </c>
      <c r="H15" s="277" t="s">
        <v>83</v>
      </c>
      <c r="I15" s="99"/>
      <c r="K15" s="99"/>
    </row>
    <row r="16" spans="1:27" ht="15.75" thickBot="1" x14ac:dyDescent="0.3">
      <c r="B16" s="271"/>
      <c r="C16" s="272"/>
      <c r="D16" s="272"/>
      <c r="E16" s="273"/>
      <c r="F16" s="122">
        <f>'Summary Data'!$C$15*VLOOKUP($E$5,PressureFactors,2,FALSE)</f>
        <v>3</v>
      </c>
      <c r="G16" s="123">
        <f>'Summary Data'!$D$69*IF('Summary Data'!$D$69&gt;1250,1,Help!$AE$15)*$T$5</f>
        <v>1424.4590000000001</v>
      </c>
      <c r="H16" s="278"/>
      <c r="I16" s="217" t="s">
        <v>114</v>
      </c>
    </row>
    <row r="17" spans="2:17" x14ac:dyDescent="0.25">
      <c r="B17" s="271"/>
      <c r="C17" s="272"/>
      <c r="D17" s="272"/>
      <c r="E17" s="273"/>
      <c r="F17" s="125">
        <f>'Summary Data'!$C$14*VLOOKUP($E$5,PressureFactors,2,FALSE)</f>
        <v>3.5</v>
      </c>
      <c r="G17" s="126">
        <f>'Summary Data'!$D$68*IF('Summary Data'!$D$69&gt;1250,1,Help!$AE$15)*$T$5</f>
        <v>1554.1617499999998</v>
      </c>
      <c r="H17" s="278"/>
    </row>
    <row r="18" spans="2:17" x14ac:dyDescent="0.25">
      <c r="B18" s="271"/>
      <c r="C18" s="272"/>
      <c r="D18" s="272"/>
      <c r="E18" s="273"/>
      <c r="F18" s="127">
        <f>'Summary Data'!$C$13*VLOOKUP($E$5,PressureFactors,2,FALSE)</f>
        <v>4</v>
      </c>
      <c r="G18" s="128">
        <f>'Summary Data'!$D$67*IF('Summary Data'!$D$69&gt;1250,1,Help!$AE$15)*$T$5</f>
        <v>1684.7833499999999</v>
      </c>
      <c r="H18" s="278"/>
    </row>
    <row r="19" spans="2:17" x14ac:dyDescent="0.25">
      <c r="B19" s="271"/>
      <c r="C19" s="272"/>
      <c r="D19" s="272"/>
      <c r="E19" s="273"/>
      <c r="F19" s="127">
        <f>'Summary Data'!$C$12*VLOOKUP($E$5,PressureFactors,2,FALSE)</f>
        <v>4.5</v>
      </c>
      <c r="G19" s="128">
        <f>'Summary Data'!$D$66*IF('Summary Data'!$D$69&gt;1250,1,Help!$AE$15)*$T$5</f>
        <v>1831.3738499999999</v>
      </c>
      <c r="H19" s="278"/>
    </row>
    <row r="20" spans="2:17" x14ac:dyDescent="0.25">
      <c r="B20" s="271"/>
      <c r="C20" s="272"/>
      <c r="D20" s="272"/>
      <c r="E20" s="273"/>
      <c r="F20" s="127">
        <f>'Summary Data'!$C$11*VLOOKUP($E$5,PressureFactors,2,FALSE)</f>
        <v>5</v>
      </c>
      <c r="G20" s="128">
        <f>'Summary Data'!$D$65*IF('Summary Data'!$D$69&gt;1250,1,Help!$AE$15)*$T$5</f>
        <v>1919.7053499999997</v>
      </c>
      <c r="H20" s="278"/>
    </row>
    <row r="21" spans="2:17" x14ac:dyDescent="0.25">
      <c r="B21" s="271"/>
      <c r="C21" s="272"/>
      <c r="D21" s="272"/>
      <c r="E21" s="273"/>
      <c r="F21" s="127">
        <f>'Summary Data'!$C$10*VLOOKUP($E$5,PressureFactors,2,FALSE)</f>
        <v>5.5</v>
      </c>
      <c r="G21" s="128">
        <f>'Summary Data'!$D$64*IF('Summary Data'!$D$69&gt;1250,1,Help!$AE$15)*$T$5</f>
        <v>2041.9307999999999</v>
      </c>
      <c r="H21" s="278"/>
    </row>
    <row r="22" spans="2:17" ht="15.75" thickBot="1" x14ac:dyDescent="0.3">
      <c r="B22" s="274"/>
      <c r="C22" s="275"/>
      <c r="D22" s="275"/>
      <c r="E22" s="276"/>
      <c r="F22" s="129">
        <f>'Summary Data'!$C$9*VLOOKUP($E$5,PressureFactors,2,FALSE)</f>
        <v>6</v>
      </c>
      <c r="G22" s="130">
        <f>'Summary Data'!$D$63*IF('Summary Data'!$D$69&gt;1250,1,Help!$AE$15)*$T$5</f>
        <v>2136.5125499999999</v>
      </c>
      <c r="H22" s="279"/>
    </row>
    <row r="26" spans="2:17" x14ac:dyDescent="0.25">
      <c r="P26" s="99"/>
      <c r="Q26" s="144"/>
    </row>
    <row r="27" spans="2:17" ht="15.75" thickBot="1" x14ac:dyDescent="0.3"/>
    <row r="28" spans="2:17" ht="15.75" thickBot="1" x14ac:dyDescent="0.3">
      <c r="B28" s="280" t="s">
        <v>89</v>
      </c>
      <c r="C28" s="281"/>
      <c r="D28" s="281"/>
      <c r="E28" s="281"/>
      <c r="F28" s="282"/>
      <c r="G28" s="208">
        <f>'Summary Data'!$C$15*VLOOKUP($E$5,PressureFactors,2,FALSE)</f>
        <v>3</v>
      </c>
      <c r="H28" s="217" t="s">
        <v>114</v>
      </c>
      <c r="I28" s="114"/>
    </row>
    <row r="29" spans="2:17" ht="15.75" thickBot="1" x14ac:dyDescent="0.3">
      <c r="B29" s="268" t="s">
        <v>90</v>
      </c>
      <c r="C29" s="269"/>
      <c r="D29" s="269"/>
      <c r="E29" s="270"/>
      <c r="F29" s="118" t="str">
        <f>$E$5</f>
        <v>bar</v>
      </c>
      <c r="G29" s="147" t="s">
        <v>91</v>
      </c>
    </row>
    <row r="30" spans="2:17" ht="15.75" customHeight="1" x14ac:dyDescent="0.25">
      <c r="B30" s="271"/>
      <c r="C30" s="272"/>
      <c r="D30" s="272"/>
      <c r="E30" s="273"/>
      <c r="F30" s="148">
        <f t="shared" ref="F30:F37" si="0">F15</f>
        <v>2.5</v>
      </c>
      <c r="G30" s="149">
        <f>SQRT(1+(($G$28-F30)/F30))</f>
        <v>1.0954451150103321</v>
      </c>
      <c r="H30" s="99"/>
      <c r="I30" s="99"/>
      <c r="K30" s="99"/>
    </row>
    <row r="31" spans="2:17" x14ac:dyDescent="0.25">
      <c r="B31" s="271"/>
      <c r="C31" s="272"/>
      <c r="D31" s="272"/>
      <c r="E31" s="273"/>
      <c r="F31" s="150">
        <f t="shared" si="0"/>
        <v>3</v>
      </c>
      <c r="G31" s="151">
        <f t="shared" ref="G31:G37" si="1">SQRT(1+(($G$28-F31)/F31))</f>
        <v>1</v>
      </c>
      <c r="H31" s="114"/>
      <c r="I31" s="114"/>
    </row>
    <row r="32" spans="2:17" x14ac:dyDescent="0.25">
      <c r="B32" s="271"/>
      <c r="C32" s="272"/>
      <c r="D32" s="272"/>
      <c r="E32" s="273"/>
      <c r="F32" s="152">
        <f t="shared" si="0"/>
        <v>3.5</v>
      </c>
      <c r="G32" s="151">
        <f t="shared" si="1"/>
        <v>0.92582009977255153</v>
      </c>
    </row>
    <row r="33" spans="2:15" x14ac:dyDescent="0.25">
      <c r="B33" s="271"/>
      <c r="C33" s="272"/>
      <c r="D33" s="272"/>
      <c r="E33" s="273"/>
      <c r="F33" s="150">
        <f t="shared" si="0"/>
        <v>4</v>
      </c>
      <c r="G33" s="151">
        <f t="shared" si="1"/>
        <v>0.8660254037844386</v>
      </c>
    </row>
    <row r="34" spans="2:15" x14ac:dyDescent="0.25">
      <c r="B34" s="271"/>
      <c r="C34" s="272"/>
      <c r="D34" s="272"/>
      <c r="E34" s="273"/>
      <c r="F34" s="150">
        <f t="shared" si="0"/>
        <v>4.5</v>
      </c>
      <c r="G34" s="151">
        <f t="shared" si="1"/>
        <v>0.81649658092772603</v>
      </c>
    </row>
    <row r="35" spans="2:15" x14ac:dyDescent="0.25">
      <c r="B35" s="271"/>
      <c r="C35" s="272"/>
      <c r="D35" s="272"/>
      <c r="E35" s="273"/>
      <c r="F35" s="150">
        <f t="shared" si="0"/>
        <v>5</v>
      </c>
      <c r="G35" s="151">
        <f t="shared" si="1"/>
        <v>0.7745966692414834</v>
      </c>
    </row>
    <row r="36" spans="2:15" x14ac:dyDescent="0.25">
      <c r="B36" s="271"/>
      <c r="C36" s="272"/>
      <c r="D36" s="272"/>
      <c r="E36" s="273"/>
      <c r="F36" s="150">
        <f t="shared" si="0"/>
        <v>5.5</v>
      </c>
      <c r="G36" s="151">
        <f t="shared" si="1"/>
        <v>0.7385489458759964</v>
      </c>
    </row>
    <row r="37" spans="2:15" ht="15.75" thickBot="1" x14ac:dyDescent="0.3">
      <c r="B37" s="274"/>
      <c r="C37" s="275"/>
      <c r="D37" s="275"/>
      <c r="E37" s="276"/>
      <c r="F37" s="153">
        <f t="shared" si="0"/>
        <v>6</v>
      </c>
      <c r="G37" s="154">
        <f t="shared" si="1"/>
        <v>0.70710678118654757</v>
      </c>
    </row>
    <row r="38" spans="2:15" ht="15.75" thickBot="1" x14ac:dyDescent="0.3"/>
    <row r="39" spans="2:15" ht="15.75" thickBot="1" x14ac:dyDescent="0.3">
      <c r="B39" s="280" t="s">
        <v>92</v>
      </c>
      <c r="C39" s="281"/>
      <c r="D39" s="281"/>
      <c r="E39" s="281"/>
      <c r="F39" s="282"/>
      <c r="G39" s="280" t="s">
        <v>105</v>
      </c>
      <c r="H39" s="281"/>
      <c r="I39" s="281"/>
      <c r="J39" s="281"/>
      <c r="K39" s="281"/>
      <c r="L39" s="281"/>
      <c r="M39" s="282"/>
    </row>
    <row r="40" spans="2:15" ht="15.75" customHeight="1" thickBot="1" x14ac:dyDescent="0.3">
      <c r="B40" s="268" t="s">
        <v>81</v>
      </c>
      <c r="C40" s="269"/>
      <c r="D40" s="269"/>
      <c r="E40" s="270"/>
      <c r="F40" s="118" t="str">
        <f>$E$5</f>
        <v>bar</v>
      </c>
      <c r="G40" s="221">
        <v>4.6900000000000004</v>
      </c>
      <c r="H40" s="222">
        <v>7.03</v>
      </c>
      <c r="I40" s="222">
        <v>9.3800000000000008</v>
      </c>
      <c r="J40" s="222">
        <v>11.72</v>
      </c>
      <c r="K40" s="222">
        <v>14.06</v>
      </c>
      <c r="L40" s="222">
        <v>16.41</v>
      </c>
      <c r="M40" s="223">
        <v>18.68</v>
      </c>
    </row>
    <row r="41" spans="2:15" ht="15.75" thickBot="1" x14ac:dyDescent="0.3">
      <c r="B41" s="271"/>
      <c r="C41" s="272"/>
      <c r="D41" s="272"/>
      <c r="E41" s="273"/>
      <c r="F41" s="120">
        <f t="shared" ref="F41:F48" si="2">F15</f>
        <v>2.5</v>
      </c>
      <c r="G41" s="158">
        <f>FORECAST(G$40,'Generic ECU'!G41:H41,'Generic ECU'!$G$40:$H$40)</f>
        <v>3.460983282638415</v>
      </c>
      <c r="H41" s="159">
        <f>FORECAST(H$40,'Generic ECU'!G41:H41,'Generic ECU'!$G$40:$H$40)</f>
        <v>2.7021065943267257</v>
      </c>
      <c r="I41" s="159">
        <f>FORECAST(I$40,'Generic ECU'!G41:H41,'Generic ECU'!$G$40:$H$40)</f>
        <v>1.9399868432444736</v>
      </c>
      <c r="J41" s="159">
        <f>FORECAST(J$40,'Generic ECU'!I41:J41,'Generic ECU'!$I$40:$J$40)</f>
        <v>1.4191339758487109</v>
      </c>
      <c r="K41" s="159">
        <f>FORECAST(K$40,'Generic ECU'!L41:M41,'Generic ECU'!$L$40:$M$40)</f>
        <v>1.1569074550011413</v>
      </c>
      <c r="L41" s="159">
        <f>FORECAST(L$40,'Generic ECU'!M41:N41,'Generic ECU'!$M$40:$N$40)</f>
        <v>0.9187482604237871</v>
      </c>
      <c r="M41" s="160">
        <f>FORECAST(M$40,'Generic ECU'!M41:N41,'Generic ECU'!$M$40:$N$40)</f>
        <v>0.67631055365686898</v>
      </c>
      <c r="N41" s="277" t="s">
        <v>13</v>
      </c>
    </row>
    <row r="42" spans="2:15" ht="15.75" thickBot="1" x14ac:dyDescent="0.3">
      <c r="B42" s="271"/>
      <c r="C42" s="272"/>
      <c r="D42" s="272"/>
      <c r="E42" s="273"/>
      <c r="F42" s="122">
        <f t="shared" si="2"/>
        <v>3</v>
      </c>
      <c r="G42" s="163">
        <f>FORECAST(G$40,'Generic ECU'!G42:H42,'Generic ECU'!$G$40:$H$40)</f>
        <v>3.793959330143549</v>
      </c>
      <c r="H42" s="164">
        <f>FORECAST(H$40,'Generic ECU'!G42:H42,'Generic ECU'!$G$40:$H$40)</f>
        <v>2.9168138755980881</v>
      </c>
      <c r="I42" s="164">
        <f>FORECAST(I$40,'Generic ECU'!G42:H42,'Generic ECU'!$G$40:$H$40)</f>
        <v>2.035919936204142</v>
      </c>
      <c r="J42" s="164">
        <f>FORECAST(J$40,'Generic ECU'!I42:J42,'Generic ECU'!$I$40:$J$40)</f>
        <v>1.4712992271588032</v>
      </c>
      <c r="K42" s="164">
        <f>FORECAST(K$40,'Generic ECU'!L42:M42,'Generic ECU'!$L$40:$M$40)</f>
        <v>1.2195264647983628</v>
      </c>
      <c r="L42" s="164">
        <f>FORECAST(L$40,'Generic ECU'!M42:N42,'Generic ECU'!$M$40:$N$40)</f>
        <v>0.93846028594212338</v>
      </c>
      <c r="M42" s="165">
        <f>FORECAST(M$40,'Generic ECU'!M42:N42,'Generic ECU'!$M$40:$N$40)</f>
        <v>0.63724152654361932</v>
      </c>
      <c r="N42" s="278"/>
      <c r="O42" s="217" t="s">
        <v>114</v>
      </c>
    </row>
    <row r="43" spans="2:15" x14ac:dyDescent="0.25">
      <c r="B43" s="271"/>
      <c r="C43" s="272"/>
      <c r="D43" s="272"/>
      <c r="E43" s="273"/>
      <c r="F43" s="125">
        <f t="shared" si="2"/>
        <v>3.5</v>
      </c>
      <c r="G43" s="168">
        <f>FORECAST(G$40,'Generic ECU'!G43:H43,'Generic ECU'!$G$40:$H$40)</f>
        <v>4.0354707672590591</v>
      </c>
      <c r="H43" s="169">
        <f>FORECAST(H$40,'Generic ECU'!G43:H43,'Generic ECU'!$G$40:$H$40)</f>
        <v>3.090072780246071</v>
      </c>
      <c r="I43" s="169">
        <f>FORECAST(I$40,'Generic ECU'!G43:H43,'Generic ECU'!$G$40:$H$40)</f>
        <v>2.1406346308954203</v>
      </c>
      <c r="J43" s="169">
        <f>FORECAST(J$40,'Generic ECU'!I43:J43,'Generic ECU'!$I$40:$J$40)</f>
        <v>1.4966800455684637</v>
      </c>
      <c r="K43" s="169">
        <f>FORECAST(K$40,'Generic ECU'!L43:M43,'Generic ECU'!$L$40:$M$40)</f>
        <v>1.1922413966735024</v>
      </c>
      <c r="L43" s="169">
        <f>FORECAST(L$40,'Generic ECU'!M43:N43,'Generic ECU'!$M$40:$N$40)</f>
        <v>0.94587337206653421</v>
      </c>
      <c r="M43" s="170">
        <f>FORECAST(M$40,'Generic ECU'!M43:N43,'Generic ECU'!$M$40:$N$40)</f>
        <v>0.69823856003647311</v>
      </c>
      <c r="N43" s="278"/>
    </row>
    <row r="44" spans="2:15" x14ac:dyDescent="0.25">
      <c r="B44" s="271"/>
      <c r="C44" s="272"/>
      <c r="D44" s="272"/>
      <c r="E44" s="273"/>
      <c r="F44" s="127">
        <f t="shared" si="2"/>
        <v>4</v>
      </c>
      <c r="G44" s="168">
        <f>FORECAST(G$40,'Generic ECU'!G44:H44,'Generic ECU'!$G$40:$H$40)</f>
        <v>4.5084968067897133</v>
      </c>
      <c r="H44" s="169">
        <f>FORECAST(H$40,'Generic ECU'!G44:H44,'Generic ECU'!$G$40:$H$40)</f>
        <v>3.3887764171793218</v>
      </c>
      <c r="I44" s="169">
        <f>FORECAST(I$40,'Generic ECU'!G44:H44,'Generic ECU'!$G$40:$H$40)</f>
        <v>2.2642708976987995</v>
      </c>
      <c r="J44" s="169">
        <f>FORECAST(J$40,'Generic ECU'!I44:J44,'Generic ECU'!$I$40:$J$40)</f>
        <v>1.5437456504898663</v>
      </c>
      <c r="K44" s="169">
        <f>FORECAST(K$40,'Generic ECU'!L44:M44,'Generic ECU'!$L$40:$M$40)</f>
        <v>1.2530965208475797</v>
      </c>
      <c r="L44" s="169">
        <f>FORECAST(L$40,'Generic ECU'!M44:N44,'Generic ECU'!$M$40:$N$40)</f>
        <v>0.99456980291638186</v>
      </c>
      <c r="M44" s="170">
        <f>FORECAST(M$40,'Generic ECU'!M44:N44,'Generic ECU'!$M$40:$N$40)</f>
        <v>0.72212144452038407</v>
      </c>
      <c r="N44" s="278"/>
    </row>
    <row r="45" spans="2:15" x14ac:dyDescent="0.25">
      <c r="B45" s="271"/>
      <c r="C45" s="272"/>
      <c r="D45" s="272"/>
      <c r="E45" s="273"/>
      <c r="F45" s="127">
        <f t="shared" si="2"/>
        <v>4.5</v>
      </c>
      <c r="G45" s="168">
        <f>FORECAST(G$40,'Generic ECU'!G45:H45,'Generic ECU'!$G$40:$H$40)</f>
        <v>4.9978343227386794</v>
      </c>
      <c r="H45" s="169">
        <f>FORECAST(H$40,'Generic ECU'!G45:H45,'Generic ECU'!$G$40:$H$40)</f>
        <v>3.7142962058555544</v>
      </c>
      <c r="I45" s="169">
        <f>FORECAST(I$40,'Generic ECU'!G45:H45,'Generic ECU'!$G$40:$H$40)</f>
        <v>2.4252728833447241</v>
      </c>
      <c r="J45" s="169">
        <f>FORECAST(J$40,'Generic ECU'!I45:J45,'Generic ECU'!$I$40:$J$40)</f>
        <v>1.6171733242196424</v>
      </c>
      <c r="K45" s="169">
        <f>FORECAST(K$40,'Generic ECU'!L45:M45,'Generic ECU'!$L$40:$M$40)</f>
        <v>1.3246380063795933</v>
      </c>
      <c r="L45" s="169">
        <f>FORECAST(L$40,'Generic ECU'!M45:N45,'Generic ECU'!$M$40:$N$40)</f>
        <v>1.0788098017771746</v>
      </c>
      <c r="M45" s="170">
        <f>FORECAST(M$40,'Generic ECU'!M45:N45,'Generic ECU'!$M$40:$N$40)</f>
        <v>0.81609285942128817</v>
      </c>
      <c r="N45" s="278"/>
    </row>
    <row r="46" spans="2:15" x14ac:dyDescent="0.25">
      <c r="B46" s="271"/>
      <c r="C46" s="272"/>
      <c r="D46" s="272"/>
      <c r="E46" s="273"/>
      <c r="F46" s="127">
        <f t="shared" si="2"/>
        <v>5</v>
      </c>
      <c r="G46" s="168">
        <f>FORECAST(G$40,'Generic ECU'!G46:H46,'Generic ECU'!$G$40:$H$40)</f>
        <v>6.0120197351333022</v>
      </c>
      <c r="H46" s="169">
        <f>FORECAST(H$40,'Generic ECU'!G46:H46,'Generic ECU'!$G$40:$H$40)</f>
        <v>4.3486368130553696</v>
      </c>
      <c r="I46" s="169">
        <f>FORECAST(I$40,'Generic ECU'!G46:H46,'Generic ECU'!$G$40:$H$40)</f>
        <v>2.6781454169514616</v>
      </c>
      <c r="J46" s="169">
        <f>FORECAST(J$40,'Generic ECU'!I46:J46,'Generic ECU'!$I$40:$J$40)</f>
        <v>1.6894416769195706</v>
      </c>
      <c r="K46" s="169">
        <f>FORECAST(K$40,'Generic ECU'!L46:M46,'Generic ECU'!$L$40:$M$40)</f>
        <v>1.3853253975848718</v>
      </c>
      <c r="L46" s="169">
        <f>FORECAST(L$40,'Generic ECU'!M46:N46,'Generic ECU'!$M$40:$N$40)</f>
        <v>1.040114092048309</v>
      </c>
      <c r="M46" s="170">
        <f>FORECAST(M$40,'Generic ECU'!M46:N46,'Generic ECU'!$M$40:$N$40)</f>
        <v>0.64713100934155099</v>
      </c>
      <c r="N46" s="278"/>
    </row>
    <row r="47" spans="2:15" x14ac:dyDescent="0.25">
      <c r="B47" s="271"/>
      <c r="C47" s="272"/>
      <c r="D47" s="272"/>
      <c r="E47" s="273"/>
      <c r="F47" s="127">
        <f t="shared" si="2"/>
        <v>5.5</v>
      </c>
      <c r="G47" s="168">
        <f>FORECAST(G$40,'Generic ECU'!G47:H47,'Generic ECU'!$G$40:$H$40)</f>
        <v>8.6963576583504505</v>
      </c>
      <c r="H47" s="169">
        <f>FORECAST(H$40,'Generic ECU'!G47:H47,'Generic ECU'!$G$40:$H$40)</f>
        <v>5.9670034375712042</v>
      </c>
      <c r="I47" s="169">
        <f>FORECAST(I$40,'Generic ECU'!G47:H47,'Generic ECU'!$G$40:$H$40)</f>
        <v>3.2259853098655498</v>
      </c>
      <c r="J47" s="169">
        <f>FORECAST(J$40,'Generic ECU'!I47:J47,'Generic ECU'!$I$40:$J$40)</f>
        <v>1.7510216313510938</v>
      </c>
      <c r="K47" s="169">
        <f>FORECAST(K$40,'Generic ECU'!L47:M47,'Generic ECU'!$L$40:$M$40)</f>
        <v>1.4994630485303888</v>
      </c>
      <c r="L47" s="169">
        <f>FORECAST(L$40,'Generic ECU'!M47:N47,'Generic ECU'!$M$40:$N$40)</f>
        <v>1.0595452437912822</v>
      </c>
      <c r="M47" s="170">
        <f>FORECAST(M$40,'Generic ECU'!M47:N47,'Generic ECU'!$M$40:$N$40)</f>
        <v>0.49905721120978441</v>
      </c>
      <c r="N47" s="278"/>
    </row>
    <row r="48" spans="2:15" ht="15.75" thickBot="1" x14ac:dyDescent="0.3">
      <c r="B48" s="274"/>
      <c r="C48" s="275"/>
      <c r="D48" s="275"/>
      <c r="E48" s="276"/>
      <c r="F48" s="129">
        <f t="shared" si="2"/>
        <v>6</v>
      </c>
      <c r="G48" s="173">
        <f>FORECAST(G$40,'Generic ECU'!G48:H48,'Generic ECU'!$G$40:$H$40)</f>
        <v>15.80693363237649</v>
      </c>
      <c r="H48" s="174">
        <f>FORECAST(H$40,'Generic ECU'!G48:H48,'Generic ECU'!$G$40:$H$40)</f>
        <v>10.134294996012809</v>
      </c>
      <c r="I48" s="174">
        <f>FORECAST(I$40,'Generic ECU'!G48:H48,'Generic ECU'!$G$40:$H$40)</f>
        <v>4.4374143141945801</v>
      </c>
      <c r="J48" s="174">
        <f>FORECAST(J$40,'Generic ECU'!I48:J48,'Generic ECU'!$I$40:$J$40)</f>
        <v>1.6856867395761972</v>
      </c>
      <c r="K48" s="174">
        <f>FORECAST(K$40,'Generic ECU'!L48:M48,'Generic ECU'!$L$40:$M$40)</f>
        <v>1.644927377534716</v>
      </c>
      <c r="L48" s="174">
        <f>FORECAST(L$40,'Generic ECU'!M48:N48,'Generic ECU'!$M$40:$N$40)</f>
        <v>0.85192563340173777</v>
      </c>
      <c r="M48" s="175">
        <f>FORECAST(M$40,'Generic ECU'!M48:N48,'Generic ECU'!$M$40:$N$40)</f>
        <v>-0.29908668489387402</v>
      </c>
      <c r="N48" s="279"/>
    </row>
    <row r="49" spans="2:147" ht="15.75" thickBot="1" x14ac:dyDescent="0.3">
      <c r="CA49" s="114" t="s">
        <v>96</v>
      </c>
    </row>
    <row r="50" spans="2:147" ht="15.75" thickBot="1" x14ac:dyDescent="0.3">
      <c r="B50" s="286" t="s">
        <v>97</v>
      </c>
      <c r="C50" s="287"/>
      <c r="D50" s="287"/>
      <c r="E50" s="287"/>
      <c r="F50" s="282"/>
      <c r="G50" s="283" t="s">
        <v>98</v>
      </c>
      <c r="H50" s="284"/>
      <c r="I50" s="284"/>
      <c r="J50" s="284"/>
      <c r="K50" s="284"/>
      <c r="L50" s="284"/>
      <c r="M50" s="284"/>
      <c r="N50" s="284"/>
      <c r="O50" s="284"/>
      <c r="P50" s="284"/>
      <c r="Q50" s="284"/>
      <c r="R50" s="284"/>
      <c r="S50" s="284"/>
      <c r="T50" s="284"/>
      <c r="U50" s="284"/>
      <c r="V50" s="284"/>
      <c r="W50" s="224"/>
      <c r="X50" s="225"/>
      <c r="Y50" s="225"/>
      <c r="Z50" s="225"/>
      <c r="AA50" s="225"/>
      <c r="AB50" s="225"/>
      <c r="AC50" s="225"/>
      <c r="AD50" s="225"/>
      <c r="AE50" s="225"/>
      <c r="AF50" s="225"/>
      <c r="AG50" s="225"/>
      <c r="AH50" s="225"/>
      <c r="AI50" s="225"/>
      <c r="AJ50" s="225"/>
      <c r="AK50" s="225"/>
      <c r="AL50" s="225"/>
      <c r="AM50" s="225"/>
      <c r="AN50" s="225"/>
      <c r="AO50" s="225"/>
      <c r="AP50" s="225"/>
      <c r="AQ50" s="225"/>
      <c r="AR50" s="225"/>
      <c r="AS50" s="225"/>
      <c r="AT50" s="225"/>
      <c r="AU50" s="225"/>
      <c r="AV50" s="225"/>
      <c r="AW50" s="225"/>
      <c r="AX50" s="225"/>
      <c r="AY50" s="225"/>
      <c r="AZ50" s="225"/>
      <c r="BA50" s="225"/>
      <c r="BB50" s="225"/>
      <c r="BC50" s="225"/>
      <c r="BD50" s="225"/>
      <c r="BE50" s="225"/>
      <c r="BF50" s="225"/>
      <c r="BG50" s="225"/>
      <c r="BH50" s="225"/>
      <c r="BI50" s="225"/>
      <c r="BJ50" s="225"/>
      <c r="BK50" s="225"/>
      <c r="BL50" s="225"/>
      <c r="BM50" s="225"/>
      <c r="BN50" s="225"/>
      <c r="BO50" s="225"/>
      <c r="BP50" s="225"/>
      <c r="BQ50" s="225"/>
      <c r="BR50" s="225"/>
      <c r="BS50" s="225"/>
      <c r="BT50" s="226"/>
      <c r="CA50" s="209"/>
      <c r="CB50" s="283" t="s">
        <v>98</v>
      </c>
      <c r="CC50" s="284"/>
      <c r="CD50" s="284"/>
      <c r="CE50" s="284"/>
      <c r="CF50" s="284"/>
      <c r="CG50" s="284"/>
      <c r="CH50" s="284"/>
      <c r="CI50" s="284"/>
      <c r="CJ50" s="284"/>
      <c r="CK50" s="284"/>
      <c r="CL50" s="284"/>
      <c r="CM50" s="284"/>
      <c r="CN50" s="284"/>
      <c r="CO50" s="284"/>
      <c r="CP50" s="284"/>
      <c r="CQ50" s="285"/>
      <c r="CR50" s="283" t="s">
        <v>98</v>
      </c>
      <c r="CS50" s="284"/>
      <c r="CT50" s="284"/>
      <c r="CU50" s="284"/>
      <c r="CV50" s="284"/>
      <c r="CW50" s="284"/>
      <c r="CX50" s="284"/>
      <c r="CY50" s="284"/>
      <c r="CZ50" s="284"/>
      <c r="DA50" s="284"/>
      <c r="DB50" s="284"/>
      <c r="DC50" s="284"/>
      <c r="DD50" s="284"/>
      <c r="DE50" s="284"/>
      <c r="DF50" s="284"/>
      <c r="DG50" s="285"/>
      <c r="DH50" s="283" t="s">
        <v>98</v>
      </c>
      <c r="DI50" s="284"/>
      <c r="DJ50" s="284"/>
      <c r="DK50" s="284"/>
      <c r="DL50" s="284"/>
      <c r="DM50" s="284"/>
      <c r="DN50" s="284"/>
      <c r="DO50" s="284"/>
      <c r="DP50" s="284"/>
      <c r="DQ50" s="284"/>
      <c r="DR50" s="284"/>
      <c r="DS50" s="284"/>
      <c r="DT50" s="284"/>
      <c r="DU50" s="284"/>
      <c r="DV50" s="284"/>
      <c r="DW50" s="285"/>
      <c r="DX50" s="283" t="s">
        <v>98</v>
      </c>
      <c r="DY50" s="284"/>
      <c r="DZ50" s="284"/>
      <c r="EA50" s="284"/>
      <c r="EB50" s="284"/>
      <c r="EC50" s="284"/>
      <c r="ED50" s="284"/>
      <c r="EE50" s="284"/>
      <c r="EF50" s="284"/>
      <c r="EG50" s="284"/>
      <c r="EH50" s="284"/>
      <c r="EI50" s="284"/>
      <c r="EJ50" s="284"/>
      <c r="EK50" s="284"/>
      <c r="EL50" s="284"/>
      <c r="EM50" s="285"/>
      <c r="EN50" s="227"/>
      <c r="EO50" s="226"/>
    </row>
    <row r="51" spans="2:147" ht="15.75" customHeight="1" thickBot="1" x14ac:dyDescent="0.3">
      <c r="B51" s="268" t="s">
        <v>81</v>
      </c>
      <c r="C51" s="269"/>
      <c r="D51" s="269"/>
      <c r="E51" s="270"/>
      <c r="F51" s="118" t="str">
        <f>$E$5</f>
        <v>bar</v>
      </c>
      <c r="G51" s="192">
        <v>0</v>
      </c>
      <c r="H51" s="193">
        <f>G51+0.032</f>
        <v>3.2000000000000001E-2</v>
      </c>
      <c r="I51" s="193">
        <f t="shared" ref="I51:BT51" si="3">H51+0.032</f>
        <v>6.4000000000000001E-2</v>
      </c>
      <c r="J51" s="193">
        <f t="shared" si="3"/>
        <v>9.6000000000000002E-2</v>
      </c>
      <c r="K51" s="193">
        <f t="shared" si="3"/>
        <v>0.128</v>
      </c>
      <c r="L51" s="193">
        <f t="shared" si="3"/>
        <v>0.16</v>
      </c>
      <c r="M51" s="193">
        <f t="shared" si="3"/>
        <v>0.192</v>
      </c>
      <c r="N51" s="193">
        <f t="shared" si="3"/>
        <v>0.224</v>
      </c>
      <c r="O51" s="193">
        <f t="shared" si="3"/>
        <v>0.25600000000000001</v>
      </c>
      <c r="P51" s="193">
        <f t="shared" si="3"/>
        <v>0.28800000000000003</v>
      </c>
      <c r="Q51" s="193">
        <f t="shared" si="3"/>
        <v>0.32000000000000006</v>
      </c>
      <c r="R51" s="193">
        <f t="shared" si="3"/>
        <v>0.35200000000000009</v>
      </c>
      <c r="S51" s="193">
        <f t="shared" si="3"/>
        <v>0.38400000000000012</v>
      </c>
      <c r="T51" s="193">
        <f t="shared" si="3"/>
        <v>0.41600000000000015</v>
      </c>
      <c r="U51" s="193">
        <f t="shared" si="3"/>
        <v>0.44800000000000018</v>
      </c>
      <c r="V51" s="193">
        <f t="shared" si="3"/>
        <v>0.4800000000000002</v>
      </c>
      <c r="W51" s="193">
        <f t="shared" si="3"/>
        <v>0.51200000000000023</v>
      </c>
      <c r="X51" s="193">
        <f t="shared" si="3"/>
        <v>0.54400000000000026</v>
      </c>
      <c r="Y51" s="193">
        <f t="shared" si="3"/>
        <v>0.57600000000000029</v>
      </c>
      <c r="Z51" s="193">
        <f t="shared" si="3"/>
        <v>0.60800000000000032</v>
      </c>
      <c r="AA51" s="193">
        <f t="shared" si="3"/>
        <v>0.64000000000000035</v>
      </c>
      <c r="AB51" s="193">
        <f t="shared" si="3"/>
        <v>0.67200000000000037</v>
      </c>
      <c r="AC51" s="193">
        <f t="shared" si="3"/>
        <v>0.7040000000000004</v>
      </c>
      <c r="AD51" s="193">
        <f t="shared" si="3"/>
        <v>0.73600000000000043</v>
      </c>
      <c r="AE51" s="193">
        <f t="shared" si="3"/>
        <v>0.76800000000000046</v>
      </c>
      <c r="AF51" s="193">
        <f t="shared" si="3"/>
        <v>0.80000000000000049</v>
      </c>
      <c r="AG51" s="193">
        <f>AF51+0.032</f>
        <v>0.83200000000000052</v>
      </c>
      <c r="AH51" s="193">
        <f t="shared" si="3"/>
        <v>0.86400000000000055</v>
      </c>
      <c r="AI51" s="193">
        <f t="shared" si="3"/>
        <v>0.89600000000000057</v>
      </c>
      <c r="AJ51" s="193">
        <f t="shared" si="3"/>
        <v>0.9280000000000006</v>
      </c>
      <c r="AK51" s="193">
        <f t="shared" si="3"/>
        <v>0.96000000000000063</v>
      </c>
      <c r="AL51" s="193">
        <f t="shared" si="3"/>
        <v>0.99200000000000066</v>
      </c>
      <c r="AM51" s="193">
        <f t="shared" si="3"/>
        <v>1.0240000000000007</v>
      </c>
      <c r="AN51" s="193">
        <f t="shared" si="3"/>
        <v>1.0560000000000007</v>
      </c>
      <c r="AO51" s="193">
        <f t="shared" si="3"/>
        <v>1.0880000000000007</v>
      </c>
      <c r="AP51" s="193">
        <f t="shared" si="3"/>
        <v>1.1200000000000008</v>
      </c>
      <c r="AQ51" s="193">
        <f t="shared" si="3"/>
        <v>1.1520000000000008</v>
      </c>
      <c r="AR51" s="193">
        <f t="shared" si="3"/>
        <v>1.1840000000000008</v>
      </c>
      <c r="AS51" s="193">
        <f t="shared" si="3"/>
        <v>1.2160000000000009</v>
      </c>
      <c r="AT51" s="193">
        <f t="shared" si="3"/>
        <v>1.2480000000000009</v>
      </c>
      <c r="AU51" s="193">
        <f t="shared" si="3"/>
        <v>1.2800000000000009</v>
      </c>
      <c r="AV51" s="193">
        <f t="shared" si="3"/>
        <v>1.3120000000000009</v>
      </c>
      <c r="AW51" s="193">
        <f t="shared" si="3"/>
        <v>1.344000000000001</v>
      </c>
      <c r="AX51" s="193">
        <f t="shared" si="3"/>
        <v>1.376000000000001</v>
      </c>
      <c r="AY51" s="193">
        <f t="shared" si="3"/>
        <v>1.408000000000001</v>
      </c>
      <c r="AZ51" s="193">
        <f t="shared" si="3"/>
        <v>1.4400000000000011</v>
      </c>
      <c r="BA51" s="193">
        <f t="shared" si="3"/>
        <v>1.4720000000000011</v>
      </c>
      <c r="BB51" s="193">
        <f t="shared" si="3"/>
        <v>1.5040000000000011</v>
      </c>
      <c r="BC51" s="193">
        <f t="shared" si="3"/>
        <v>1.5360000000000011</v>
      </c>
      <c r="BD51" s="193">
        <f>BC51+0.032</f>
        <v>1.5680000000000012</v>
      </c>
      <c r="BE51" s="193">
        <f t="shared" si="3"/>
        <v>1.6000000000000012</v>
      </c>
      <c r="BF51" s="193">
        <f t="shared" si="3"/>
        <v>1.6320000000000012</v>
      </c>
      <c r="BG51" s="193">
        <f t="shared" si="3"/>
        <v>1.6640000000000013</v>
      </c>
      <c r="BH51" s="193">
        <f t="shared" si="3"/>
        <v>1.6960000000000013</v>
      </c>
      <c r="BI51" s="193">
        <f t="shared" si="3"/>
        <v>1.7280000000000013</v>
      </c>
      <c r="BJ51" s="193">
        <f t="shared" si="3"/>
        <v>1.7600000000000013</v>
      </c>
      <c r="BK51" s="193">
        <f t="shared" si="3"/>
        <v>1.7920000000000014</v>
      </c>
      <c r="BL51" s="193">
        <f t="shared" si="3"/>
        <v>1.8240000000000014</v>
      </c>
      <c r="BM51" s="193">
        <f t="shared" si="3"/>
        <v>1.8560000000000014</v>
      </c>
      <c r="BN51" s="193">
        <f t="shared" si="3"/>
        <v>1.8880000000000015</v>
      </c>
      <c r="BO51" s="193">
        <f t="shared" si="3"/>
        <v>1.9200000000000015</v>
      </c>
      <c r="BP51" s="193">
        <f t="shared" si="3"/>
        <v>1.9520000000000015</v>
      </c>
      <c r="BQ51" s="193">
        <f t="shared" si="3"/>
        <v>1.9840000000000015</v>
      </c>
      <c r="BR51" s="193">
        <f t="shared" si="3"/>
        <v>2.0160000000000013</v>
      </c>
      <c r="BS51" s="193">
        <f t="shared" si="3"/>
        <v>2.0480000000000014</v>
      </c>
      <c r="BT51" s="194">
        <f t="shared" si="3"/>
        <v>2.0800000000000014</v>
      </c>
      <c r="CA51" s="182" t="s">
        <v>17</v>
      </c>
      <c r="CB51" s="192">
        <v>0</v>
      </c>
      <c r="CC51" s="193">
        <f>CB51+0.032</f>
        <v>3.2000000000000001E-2</v>
      </c>
      <c r="CD51" s="193">
        <f t="shared" ref="CD51:DA51" si="4">CC51+0.032</f>
        <v>6.4000000000000001E-2</v>
      </c>
      <c r="CE51" s="193">
        <f t="shared" si="4"/>
        <v>9.6000000000000002E-2</v>
      </c>
      <c r="CF51" s="193">
        <f t="shared" si="4"/>
        <v>0.128</v>
      </c>
      <c r="CG51" s="193">
        <f t="shared" si="4"/>
        <v>0.16</v>
      </c>
      <c r="CH51" s="193">
        <f t="shared" si="4"/>
        <v>0.192</v>
      </c>
      <c r="CI51" s="193">
        <f t="shared" si="4"/>
        <v>0.224</v>
      </c>
      <c r="CJ51" s="193">
        <f t="shared" si="4"/>
        <v>0.25600000000000001</v>
      </c>
      <c r="CK51" s="193">
        <f t="shared" si="4"/>
        <v>0.28800000000000003</v>
      </c>
      <c r="CL51" s="193">
        <f t="shared" si="4"/>
        <v>0.32000000000000006</v>
      </c>
      <c r="CM51" s="193">
        <f t="shared" si="4"/>
        <v>0.35200000000000009</v>
      </c>
      <c r="CN51" s="193">
        <f t="shared" si="4"/>
        <v>0.38400000000000012</v>
      </c>
      <c r="CO51" s="193">
        <f t="shared" si="4"/>
        <v>0.41600000000000015</v>
      </c>
      <c r="CP51" s="193">
        <f t="shared" si="4"/>
        <v>0.44800000000000018</v>
      </c>
      <c r="CQ51" s="193">
        <f t="shared" si="4"/>
        <v>0.4800000000000002</v>
      </c>
      <c r="CR51" s="193">
        <f t="shared" si="4"/>
        <v>0.51200000000000023</v>
      </c>
      <c r="CS51" s="193">
        <f t="shared" si="4"/>
        <v>0.54400000000000026</v>
      </c>
      <c r="CT51" s="193">
        <f t="shared" si="4"/>
        <v>0.57600000000000029</v>
      </c>
      <c r="CU51" s="193">
        <f t="shared" si="4"/>
        <v>0.60800000000000032</v>
      </c>
      <c r="CV51" s="193">
        <f t="shared" si="4"/>
        <v>0.64000000000000035</v>
      </c>
      <c r="CW51" s="193">
        <f t="shared" si="4"/>
        <v>0.67200000000000037</v>
      </c>
      <c r="CX51" s="193">
        <f t="shared" si="4"/>
        <v>0.7040000000000004</v>
      </c>
      <c r="CY51" s="193">
        <f t="shared" si="4"/>
        <v>0.73600000000000043</v>
      </c>
      <c r="CZ51" s="193">
        <f t="shared" si="4"/>
        <v>0.76800000000000046</v>
      </c>
      <c r="DA51" s="193">
        <f t="shared" si="4"/>
        <v>0.80000000000000049</v>
      </c>
      <c r="DB51" s="193">
        <f>DA51+0.032</f>
        <v>0.83200000000000052</v>
      </c>
      <c r="DC51" s="193">
        <f t="shared" ref="DC51:DX51" si="5">DB51+0.032</f>
        <v>0.86400000000000055</v>
      </c>
      <c r="DD51" s="193">
        <f t="shared" si="5"/>
        <v>0.89600000000000057</v>
      </c>
      <c r="DE51" s="193">
        <f t="shared" si="5"/>
        <v>0.9280000000000006</v>
      </c>
      <c r="DF51" s="193">
        <f t="shared" si="5"/>
        <v>0.96000000000000063</v>
      </c>
      <c r="DG51" s="193">
        <f t="shared" si="5"/>
        <v>0.99200000000000066</v>
      </c>
      <c r="DH51" s="193">
        <f t="shared" si="5"/>
        <v>1.0240000000000007</v>
      </c>
      <c r="DI51" s="193">
        <f t="shared" si="5"/>
        <v>1.0560000000000007</v>
      </c>
      <c r="DJ51" s="193">
        <f t="shared" si="5"/>
        <v>1.0880000000000007</v>
      </c>
      <c r="DK51" s="193">
        <f t="shared" si="5"/>
        <v>1.1200000000000008</v>
      </c>
      <c r="DL51" s="193">
        <f t="shared" si="5"/>
        <v>1.1520000000000008</v>
      </c>
      <c r="DM51" s="193">
        <f t="shared" si="5"/>
        <v>1.1840000000000008</v>
      </c>
      <c r="DN51" s="193">
        <f t="shared" si="5"/>
        <v>1.2160000000000009</v>
      </c>
      <c r="DO51" s="193">
        <f t="shared" si="5"/>
        <v>1.2480000000000009</v>
      </c>
      <c r="DP51" s="193">
        <f t="shared" si="5"/>
        <v>1.2800000000000009</v>
      </c>
      <c r="DQ51" s="193">
        <f t="shared" si="5"/>
        <v>1.3120000000000009</v>
      </c>
      <c r="DR51" s="193">
        <f t="shared" si="5"/>
        <v>1.344000000000001</v>
      </c>
      <c r="DS51" s="193">
        <f t="shared" si="5"/>
        <v>1.376000000000001</v>
      </c>
      <c r="DT51" s="193">
        <f t="shared" si="5"/>
        <v>1.408000000000001</v>
      </c>
      <c r="DU51" s="193">
        <f t="shared" si="5"/>
        <v>1.4400000000000011</v>
      </c>
      <c r="DV51" s="193">
        <f t="shared" si="5"/>
        <v>1.4720000000000011</v>
      </c>
      <c r="DW51" s="193">
        <f t="shared" si="5"/>
        <v>1.5040000000000011</v>
      </c>
      <c r="DX51" s="193">
        <f t="shared" si="5"/>
        <v>1.5360000000000011</v>
      </c>
      <c r="DY51" s="193">
        <f>DX51+0.032</f>
        <v>1.5680000000000012</v>
      </c>
      <c r="DZ51" s="193">
        <f t="shared" ref="DZ51:EO51" si="6">DY51+0.032</f>
        <v>1.6000000000000012</v>
      </c>
      <c r="EA51" s="193">
        <f t="shared" si="6"/>
        <v>1.6320000000000012</v>
      </c>
      <c r="EB51" s="193">
        <f t="shared" si="6"/>
        <v>1.6640000000000013</v>
      </c>
      <c r="EC51" s="193">
        <f t="shared" si="6"/>
        <v>1.6960000000000013</v>
      </c>
      <c r="ED51" s="193">
        <f t="shared" si="6"/>
        <v>1.7280000000000013</v>
      </c>
      <c r="EE51" s="193">
        <f t="shared" si="6"/>
        <v>1.7600000000000013</v>
      </c>
      <c r="EF51" s="193">
        <f t="shared" si="6"/>
        <v>1.7920000000000014</v>
      </c>
      <c r="EG51" s="193">
        <f t="shared" si="6"/>
        <v>1.8240000000000014</v>
      </c>
      <c r="EH51" s="193">
        <f t="shared" si="6"/>
        <v>1.8560000000000014</v>
      </c>
      <c r="EI51" s="193">
        <f t="shared" si="6"/>
        <v>1.8880000000000015</v>
      </c>
      <c r="EJ51" s="193">
        <f t="shared" si="6"/>
        <v>1.9200000000000015</v>
      </c>
      <c r="EK51" s="193">
        <f t="shared" si="6"/>
        <v>1.9520000000000015</v>
      </c>
      <c r="EL51" s="193">
        <f t="shared" si="6"/>
        <v>1.9840000000000015</v>
      </c>
      <c r="EM51" s="193">
        <f t="shared" si="6"/>
        <v>2.0160000000000013</v>
      </c>
      <c r="EN51" s="193">
        <f t="shared" si="6"/>
        <v>2.0480000000000014</v>
      </c>
      <c r="EO51" s="194">
        <f t="shared" si="6"/>
        <v>2.0800000000000014</v>
      </c>
    </row>
    <row r="52" spans="2:147" ht="15.75" thickBot="1" x14ac:dyDescent="0.3">
      <c r="B52" s="271"/>
      <c r="C52" s="272"/>
      <c r="D52" s="272"/>
      <c r="E52" s="273"/>
      <c r="F52" s="120">
        <f t="shared" ref="F52:F59" si="7">F15</f>
        <v>2.5</v>
      </c>
      <c r="G52" s="184">
        <f t="shared" ref="G52:AL59" si="8">IF(CB52&gt;H52,MAX(CB52,0),H52)</f>
        <v>4.5137353842635966E-2</v>
      </c>
      <c r="H52" s="185">
        <f t="shared" si="8"/>
        <v>3.6937809515014811E-2</v>
      </c>
      <c r="I52" s="185">
        <f t="shared" si="8"/>
        <v>2.9660047104556123E-2</v>
      </c>
      <c r="J52" s="185">
        <f t="shared" si="8"/>
        <v>2.3254606756988531E-2</v>
      </c>
      <c r="K52" s="185">
        <f t="shared" si="8"/>
        <v>1.7672028618040639E-2</v>
      </c>
      <c r="L52" s="185">
        <f t="shared" si="8"/>
        <v>1.2862852833441088E-2</v>
      </c>
      <c r="M52" s="185">
        <f t="shared" si="8"/>
        <v>8.7776195489184944E-3</v>
      </c>
      <c r="N52" s="185">
        <f t="shared" si="8"/>
        <v>5.3668689102014666E-3</v>
      </c>
      <c r="O52" s="185">
        <f t="shared" si="8"/>
        <v>2.9327032967032679E-3</v>
      </c>
      <c r="P52" s="185">
        <f t="shared" si="8"/>
        <v>2.9327032967032679E-3</v>
      </c>
      <c r="Q52" s="185">
        <f t="shared" si="8"/>
        <v>2.9327032967032679E-3</v>
      </c>
      <c r="R52" s="185">
        <f t="shared" si="8"/>
        <v>2.9327032967032679E-3</v>
      </c>
      <c r="S52" s="185">
        <f t="shared" si="8"/>
        <v>2.9327032967032679E-3</v>
      </c>
      <c r="T52" s="185">
        <f t="shared" si="8"/>
        <v>2.9327032967032679E-3</v>
      </c>
      <c r="U52" s="185">
        <f t="shared" si="8"/>
        <v>2.9327032967032679E-3</v>
      </c>
      <c r="V52" s="185">
        <f t="shared" si="8"/>
        <v>2.9327032967032679E-3</v>
      </c>
      <c r="W52" s="185">
        <f t="shared" si="8"/>
        <v>2.9327032967032679E-3</v>
      </c>
      <c r="X52" s="185">
        <f t="shared" si="8"/>
        <v>2.9327032967032679E-3</v>
      </c>
      <c r="Y52" s="185">
        <f t="shared" si="8"/>
        <v>2.9327032967032679E-3</v>
      </c>
      <c r="Z52" s="185">
        <f t="shared" si="8"/>
        <v>2.9327032967032679E-3</v>
      </c>
      <c r="AA52" s="185">
        <f t="shared" si="8"/>
        <v>2.9327032967032679E-3</v>
      </c>
      <c r="AB52" s="185">
        <f t="shared" si="8"/>
        <v>2.9327032967032679E-3</v>
      </c>
      <c r="AC52" s="185">
        <f t="shared" si="8"/>
        <v>2.9327032967032679E-3</v>
      </c>
      <c r="AD52" s="185">
        <f t="shared" si="8"/>
        <v>2.9327032967032679E-3</v>
      </c>
      <c r="AE52" s="185">
        <f t="shared" si="8"/>
        <v>2.9327032967032679E-3</v>
      </c>
      <c r="AF52" s="185">
        <f t="shared" si="8"/>
        <v>2.9327032967032679E-3</v>
      </c>
      <c r="AG52" s="185">
        <f t="shared" si="8"/>
        <v>2.9327032967032679E-3</v>
      </c>
      <c r="AH52" s="185">
        <f t="shared" si="8"/>
        <v>2.6250361771081726E-3</v>
      </c>
      <c r="AI52" s="185">
        <f t="shared" si="8"/>
        <v>1.9531947636197561E-3</v>
      </c>
      <c r="AJ52" s="185">
        <f t="shared" si="8"/>
        <v>8.6771920196652974E-4</v>
      </c>
      <c r="AK52" s="185">
        <f t="shared" si="8"/>
        <v>0</v>
      </c>
      <c r="AL52" s="185">
        <f t="shared" si="8"/>
        <v>0</v>
      </c>
      <c r="AM52" s="185">
        <v>0</v>
      </c>
      <c r="AN52" s="185">
        <v>0</v>
      </c>
      <c r="AO52" s="185">
        <v>0</v>
      </c>
      <c r="AP52" s="185">
        <v>0</v>
      </c>
      <c r="AQ52" s="185">
        <v>0</v>
      </c>
      <c r="AR52" s="185">
        <v>0</v>
      </c>
      <c r="AS52" s="185">
        <v>0</v>
      </c>
      <c r="AT52" s="185">
        <v>0</v>
      </c>
      <c r="AU52" s="185">
        <v>0</v>
      </c>
      <c r="AV52" s="185">
        <v>0</v>
      </c>
      <c r="AW52" s="185">
        <v>0</v>
      </c>
      <c r="AX52" s="185">
        <v>0</v>
      </c>
      <c r="AY52" s="185">
        <v>0</v>
      </c>
      <c r="AZ52" s="185">
        <v>0</v>
      </c>
      <c r="BA52" s="185">
        <v>0</v>
      </c>
      <c r="BB52" s="185">
        <v>0</v>
      </c>
      <c r="BC52" s="185">
        <v>0</v>
      </c>
      <c r="BD52" s="185">
        <v>0</v>
      </c>
      <c r="BE52" s="185">
        <v>0</v>
      </c>
      <c r="BF52" s="185">
        <v>0</v>
      </c>
      <c r="BG52" s="185">
        <v>0</v>
      </c>
      <c r="BH52" s="185">
        <v>0</v>
      </c>
      <c r="BI52" s="185">
        <v>0</v>
      </c>
      <c r="BJ52" s="185">
        <v>0</v>
      </c>
      <c r="BK52" s="185">
        <v>0</v>
      </c>
      <c r="BL52" s="185">
        <v>0</v>
      </c>
      <c r="BM52" s="185">
        <v>0</v>
      </c>
      <c r="BN52" s="185">
        <v>0</v>
      </c>
      <c r="BO52" s="185">
        <v>0</v>
      </c>
      <c r="BP52" s="185">
        <v>0</v>
      </c>
      <c r="BQ52" s="185">
        <v>0</v>
      </c>
      <c r="BR52" s="185">
        <v>0</v>
      </c>
      <c r="BS52" s="185">
        <v>0</v>
      </c>
      <c r="BT52" s="186">
        <v>0</v>
      </c>
      <c r="BU52" s="277" t="s">
        <v>13</v>
      </c>
      <c r="CA52" s="211">
        <f>AN52</f>
        <v>0</v>
      </c>
      <c r="CB52" s="184">
        <f>('Summary Data'!$V119*POWER(CB$51,3))+('Summary Data'!$W119*POWER(CB$51,2))+('Summary Data'!$X119*CB$51)+'Summary Data'!$Y119</f>
        <v>4.5137353842635966E-2</v>
      </c>
      <c r="CC52" s="185">
        <f>('Summary Data'!$V119*POWER(CC$51,3))+('Summary Data'!$W119*POWER(CC$51,2))+('Summary Data'!$X119*CC$51)+'Summary Data'!$Y119</f>
        <v>3.6937809515014811E-2</v>
      </c>
      <c r="CD52" s="185">
        <f>('Summary Data'!$V119*POWER(CD$51,3))+('Summary Data'!$W119*POWER(CD$51,2))+('Summary Data'!$X119*CD$51)+'Summary Data'!$Y119</f>
        <v>2.9660047104556123E-2</v>
      </c>
      <c r="CE52" s="185">
        <f>('Summary Data'!$V119*POWER(CE$51,3))+('Summary Data'!$W119*POWER(CE$51,2))+('Summary Data'!$X119*CE$51)+'Summary Data'!$Y119</f>
        <v>2.3254606756988531E-2</v>
      </c>
      <c r="CF52" s="185">
        <f>('Summary Data'!$V119*POWER(CF$51,3))+('Summary Data'!$W119*POWER(CF$51,2))+('Summary Data'!$X119*CF$51)+'Summary Data'!$Y119</f>
        <v>1.7672028618040639E-2</v>
      </c>
      <c r="CG52" s="185">
        <f>('Summary Data'!$V119*POWER(CG$51,3))+('Summary Data'!$W119*POWER(CG$51,2))+('Summary Data'!$X119*CG$51)+'Summary Data'!$Y119</f>
        <v>1.2862852833441088E-2</v>
      </c>
      <c r="CH52" s="185">
        <f>('Summary Data'!$V119*POWER(CH$51,3))+('Summary Data'!$W119*POWER(CH$51,2))+('Summary Data'!$X119*CH$51)+'Summary Data'!$Y119</f>
        <v>8.7776195489184944E-3</v>
      </c>
      <c r="CI52" s="185">
        <f>('Summary Data'!$V119*POWER(CI$51,3))+('Summary Data'!$W119*POWER(CI$51,2))+('Summary Data'!$X119*CI$51)+'Summary Data'!$Y119</f>
        <v>5.3668689102014666E-3</v>
      </c>
      <c r="CJ52" s="185">
        <f>('Summary Data'!$V119*POWER(CJ$51,3))+('Summary Data'!$W119*POWER(CJ$51,2))+('Summary Data'!$X119*CJ$51)+'Summary Data'!$Y119</f>
        <v>2.5811410630186271E-3</v>
      </c>
      <c r="CK52" s="185">
        <f>('Summary Data'!$V119*POWER(CK$51,3))+('Summary Data'!$W119*POWER(CK$51,2))+('Summary Data'!$X119*CK$51)+'Summary Data'!$Y119</f>
        <v>3.7097615309861914E-4</v>
      </c>
      <c r="CL52" s="185">
        <f>('Summary Data'!$V119*POWER(CL$51,3))+('Summary Data'!$W119*POWER(CL$51,2))+('Summary Data'!$X119*CL$51)+'Summary Data'!$Y119</f>
        <v>-1.3130856738299557E-3</v>
      </c>
      <c r="CM52" s="185">
        <f>('Summary Data'!$V119*POWER(CM$51,3))+('Summary Data'!$W119*POWER(CM$51,2))+('Summary Data'!$X119*CM$51)+'Summary Data'!$Y119</f>
        <v>-2.5205042720384679E-3</v>
      </c>
      <c r="CN52" s="185">
        <f>('Summary Data'!$V119*POWER(CN$51,3))+('Summary Data'!$W119*POWER(CN$51,2))+('Summary Data'!$X119*CN$51)+'Summary Data'!$Y119</f>
        <v>-3.300739495798316E-3</v>
      </c>
      <c r="CO52" s="185">
        <f>('Summary Data'!$V119*POWER(CO$51,3))+('Summary Data'!$W119*POWER(CO$51,2))+('Summary Data'!$X119*CO$51)+'Summary Data'!$Y119</f>
        <v>-3.7032511993808498E-3</v>
      </c>
      <c r="CP52" s="185">
        <f>('Summary Data'!$V119*POWER(CP$51,3))+('Summary Data'!$W119*POWER(CP$51,2))+('Summary Data'!$X119*CP$51)+'Summary Data'!$Y119</f>
        <v>-3.7774992370574467E-3</v>
      </c>
      <c r="CQ52" s="185">
        <f>('Summary Data'!$V119*POWER(CQ$51,3))+('Summary Data'!$W119*POWER(CQ$51,2))+('Summary Data'!$X119*CQ$51)+'Summary Data'!$Y119</f>
        <v>-3.5729434630995122E-3</v>
      </c>
      <c r="CR52" s="185">
        <f>('Summary Data'!$V119*POWER(CR$51,3))+('Summary Data'!$W119*POWER(CR$51,2))+('Summary Data'!$X119*CR$51)+'Summary Data'!$Y119</f>
        <v>-3.1390437317784098E-3</v>
      </c>
      <c r="CS52" s="185">
        <f>('Summary Data'!$V119*POWER(CS$51,3))+('Summary Data'!$W119*POWER(CS$51,2))+('Summary Data'!$X119*CS$51)+'Summary Data'!$Y119</f>
        <v>-2.5252598973655033E-3</v>
      </c>
      <c r="CT52" s="185">
        <f>('Summary Data'!$V119*POWER(CT$51,3))+('Summary Data'!$W119*POWER(CT$51,2))+('Summary Data'!$X119*CT$51)+'Summary Data'!$Y119</f>
        <v>-1.7810518141322396E-3</v>
      </c>
      <c r="CU52" s="185">
        <f>('Summary Data'!$V119*POWER(CU$51,3))+('Summary Data'!$W119*POWER(CU$51,2))+('Summary Data'!$X119*CU$51)+'Summary Data'!$Y119</f>
        <v>-9.5587933634992683E-4</v>
      </c>
      <c r="CV52" s="185">
        <f>('Summary Data'!$V119*POWER(CV$51,3))+('Summary Data'!$W119*POWER(CV$51,2))+('Summary Data'!$X119*CV$51)+'Summary Data'!$Y119</f>
        <v>-9.9202318289901004E-5</v>
      </c>
      <c r="CW52" s="185">
        <f>('Summary Data'!$V119*POWER(CW$51,3))+('Summary Data'!$W119*POWER(CW$51,2))+('Summary Data'!$X119*CW$51)+'Summary Data'!$Y119</f>
        <v>7.3951938577627996E-4</v>
      </c>
      <c r="CX52" s="185">
        <f>('Summary Data'!$V119*POWER(CX$51,3))+('Summary Data'!$W119*POWER(CX$51,2))+('Summary Data'!$X119*CX$51)+'Summary Data'!$Y119</f>
        <v>1.5108259215774328E-3</v>
      </c>
      <c r="CY52" s="185">
        <f>('Summary Data'!$V119*POWER(CY$51,3))+('Summary Data'!$W119*POWER(CY$51,2))+('Summary Data'!$X119*CY$51)+'Summary Data'!$Y119</f>
        <v>2.1652574348421244E-3</v>
      </c>
      <c r="CZ52" s="185">
        <f>('Summary Data'!$V119*POWER(CZ$51,3))+('Summary Data'!$W119*POWER(CZ$51,2))+('Summary Data'!$X119*CZ$51)+'Summary Data'!$Y119</f>
        <v>2.6533540712988385E-3</v>
      </c>
      <c r="DA52" s="185">
        <f>('Summary Data'!$V119*POWER(DA$51,3))+('Summary Data'!$W119*POWER(DA$51,2))+('Summary Data'!$X119*DA$51)+'Summary Data'!$Y119</f>
        <v>2.9256559766764195E-3</v>
      </c>
      <c r="DB52" s="185">
        <f>('Summary Data'!$V119*POWER(DB$51,3))+('Summary Data'!$W119*POWER(DB$51,2))+('Summary Data'!$X119*DB$51)+'Summary Data'!$Y119</f>
        <v>2.9327032967032679E-3</v>
      </c>
      <c r="DC52" s="185">
        <f>('Summary Data'!$V119*POWER(DC$51,3))+('Summary Data'!$W119*POWER(DC$51,2))+('Summary Data'!$X119*DC$51)+'Summary Data'!$Y119</f>
        <v>2.6250361771081726E-3</v>
      </c>
      <c r="DD52" s="185">
        <f>('Summary Data'!$V119*POWER(DD$51,3))+('Summary Data'!$W119*POWER(DD$51,2))+('Summary Data'!$X119*DD$51)+'Summary Data'!$Y119</f>
        <v>1.9531947636197561E-3</v>
      </c>
      <c r="DE52" s="185">
        <f>('Summary Data'!$V119*POWER(DE$51,3))+('Summary Data'!$W119*POWER(DE$51,2))+('Summary Data'!$X119*DE$51)+'Summary Data'!$Y119</f>
        <v>8.6771920196652974E-4</v>
      </c>
      <c r="DF52" s="185">
        <f>('Summary Data'!$V119*POWER(DF$51,3))+('Summary Data'!$W119*POWER(DF$51,2))+('Summary Data'!$X119*DF$51)+'Summary Data'!$Y119</f>
        <v>-6.8085036212285621E-4</v>
      </c>
      <c r="DG52" s="185">
        <f>('Summary Data'!$V119*POWER(DG$51,3))+('Summary Data'!$W119*POWER(DG$51,2))+('Summary Data'!$X119*DG$51)+'Summary Data'!$Y119</f>
        <v>-2.7419737829197793E-3</v>
      </c>
      <c r="DH52" s="185">
        <f>('Summary Data'!$V119*POWER(DH$51,3))+('Summary Data'!$W119*POWER(DH$51,2))+('Summary Data'!$X119*DH$51)+'Summary Data'!$Y119</f>
        <v>-5.3651109146955894E-3</v>
      </c>
      <c r="DI52" s="185">
        <f>('Summary Data'!$V119*POWER(DI$51,3))+('Summary Data'!$W119*POWER(DI$51,2))+('Summary Data'!$X119*DI$51)+'Summary Data'!$Y119</f>
        <v>-8.5997216117216085E-3</v>
      </c>
      <c r="DJ52" s="185">
        <f>('Summary Data'!$V119*POWER(DJ$51,3))+('Summary Data'!$W119*POWER(DJ$51,2))+('Summary Data'!$X119*DJ$51)+'Summary Data'!$Y119</f>
        <v>-1.2495265728269297E-2</v>
      </c>
      <c r="DK52" s="185">
        <f>('Summary Data'!$V119*POWER(DK$51,3))+('Summary Data'!$W119*POWER(DK$51,2))+('Summary Data'!$X119*DK$51)+'Summary Data'!$Y119</f>
        <v>-1.7101203118610117E-2</v>
      </c>
      <c r="DL52" s="185">
        <f>('Summary Data'!$V119*POWER(DL$51,3))+('Summary Data'!$W119*POWER(DL$51,2))+('Summary Data'!$X119*DL$51)+'Summary Data'!$Y119</f>
        <v>-2.2466993637015306E-2</v>
      </c>
      <c r="DM52" s="185">
        <f>('Summary Data'!$V119*POWER(DM$51,3))+('Summary Data'!$W119*POWER(DM$51,2))+('Summary Data'!$X119*DM$51)+'Summary Data'!$Y119</f>
        <v>-2.8642097137756214E-2</v>
      </c>
      <c r="DN52" s="185">
        <f>('Summary Data'!$V119*POWER(DN$51,3))+('Summary Data'!$W119*POWER(DN$51,2))+('Summary Data'!$X119*DN$51)+'Summary Data'!$Y119</f>
        <v>-3.5675973475104358E-2</v>
      </c>
      <c r="DO52" s="185">
        <f>('Summary Data'!$V119*POWER(DO$51,3))+('Summary Data'!$W119*POWER(DO$51,2))+('Summary Data'!$X119*DO$51)+'Summary Data'!$Y119</f>
        <v>-4.3618082503331143E-2</v>
      </c>
      <c r="DP52" s="185">
        <f>('Summary Data'!$V119*POWER(DP$51,3))+('Summary Data'!$W119*POWER(DP$51,2))+('Summary Data'!$X119*DP$51)+'Summary Data'!$Y119</f>
        <v>-5.2517884076707697E-2</v>
      </c>
      <c r="DQ52" s="185">
        <f>('Summary Data'!$V119*POWER(DQ$51,3))+('Summary Data'!$W119*POWER(DQ$51,2))+('Summary Data'!$X119*DQ$51)+'Summary Data'!$Y119</f>
        <v>-6.242483804950559E-2</v>
      </c>
      <c r="DR52" s="185">
        <f>('Summary Data'!$V119*POWER(DR$51,3))+('Summary Data'!$W119*POWER(DR$51,2))+('Summary Data'!$X119*DR$51)+'Summary Data'!$Y119</f>
        <v>-7.3388404275996286E-2</v>
      </c>
      <c r="DS52" s="185">
        <f>('Summary Data'!$V119*POWER(DS$51,3))+('Summary Data'!$W119*POWER(DS$51,2))+('Summary Data'!$X119*DS$51)+'Summary Data'!$Y119</f>
        <v>-8.5458042610450854E-2</v>
      </c>
      <c r="DT52" s="185">
        <f>('Summary Data'!$V119*POWER(DT$51,3))+('Summary Data'!$W119*POWER(DT$51,2))+('Summary Data'!$X119*DT$51)+'Summary Data'!$Y119</f>
        <v>-9.8683212907141035E-2</v>
      </c>
      <c r="DU52" s="185">
        <f>('Summary Data'!$V119*POWER(DU$51,3))+('Summary Data'!$W119*POWER(DU$51,2))+('Summary Data'!$X119*DU$51)+'Summary Data'!$Y119</f>
        <v>-0.11311337502033796</v>
      </c>
      <c r="DV52" s="185">
        <f>('Summary Data'!$V119*POWER(DV$51,3))+('Summary Data'!$W119*POWER(DV$51,2))+('Summary Data'!$X119*DV$51)+'Summary Data'!$Y119</f>
        <v>-0.12879798880431326</v>
      </c>
      <c r="DW52" s="185">
        <f>('Summary Data'!$V119*POWER(DW$51,3))+('Summary Data'!$W119*POWER(DW$51,2))+('Summary Data'!$X119*DW$51)+'Summary Data'!$Y119</f>
        <v>-0.14578651411333793</v>
      </c>
      <c r="DX52" s="185">
        <f>('Summary Data'!$V119*POWER(DX$51,3))+('Summary Data'!$W119*POWER(DX$51,2))+('Summary Data'!$X119*DX$51)+'Summary Data'!$Y119</f>
        <v>-0.1641284108016835</v>
      </c>
      <c r="DY52" s="185">
        <f>('Summary Data'!$V119*POWER(DY$51,3))+('Summary Data'!$W119*POWER(DY$51,2))+('Summary Data'!$X119*DY$51)+'Summary Data'!$Y119</f>
        <v>-0.1838731387236216</v>
      </c>
      <c r="DZ52" s="185">
        <f>('Summary Data'!$V119*POWER(DZ$51,3))+('Summary Data'!$W119*POWER(DZ$51,2))+('Summary Data'!$X119*DZ$51)+'Summary Data'!$Y119</f>
        <v>-0.20507015773342335</v>
      </c>
      <c r="EA52" s="185">
        <f>('Summary Data'!$V119*POWER(EA$51,3))+('Summary Data'!$W119*POWER(EA$51,2))+('Summary Data'!$X119*EA$51)+'Summary Data'!$Y119</f>
        <v>-0.22776892768536017</v>
      </c>
      <c r="EB52" s="185">
        <f>('Summary Data'!$V119*POWER(EB$51,3))+('Summary Data'!$W119*POWER(EB$51,2))+('Summary Data'!$X119*EB$51)+'Summary Data'!$Y119</f>
        <v>-0.25201890843370361</v>
      </c>
      <c r="EC52" s="185">
        <f>('Summary Data'!$V119*POWER(EC$51,3))+('Summary Data'!$W119*POWER(EC$51,2))+('Summary Data'!$X119*EC$51)+'Summary Data'!$Y119</f>
        <v>-0.27786955983272477</v>
      </c>
      <c r="ED52" s="185">
        <f>('Summary Data'!$V119*POWER(ED$51,3))+('Summary Data'!$W119*POWER(ED$51,2))+('Summary Data'!$X119*ED$51)+'Summary Data'!$Y119</f>
        <v>-0.30537034173669514</v>
      </c>
      <c r="EE52" s="185">
        <f>('Summary Data'!$V119*POWER(EE$51,3))+('Summary Data'!$W119*POWER(EE$51,2))+('Summary Data'!$X119*EE$51)+'Summary Data'!$Y119</f>
        <v>-0.33457071399988603</v>
      </c>
      <c r="EF52" s="185">
        <f>('Summary Data'!$V119*POWER(EF$51,3))+('Summary Data'!$W119*POWER(EF$51,2))+('Summary Data'!$X119*EF$51)+'Summary Data'!$Y119</f>
        <v>-0.36552013647656911</v>
      </c>
      <c r="EG52" s="185">
        <f>('Summary Data'!$V119*POWER(EG$51,3))+('Summary Data'!$W119*POWER(EG$51,2))+('Summary Data'!$X119*EG$51)+'Summary Data'!$Y119</f>
        <v>-0.39826806902101558</v>
      </c>
      <c r="EH52" s="185">
        <f>('Summary Data'!$V119*POWER(EH$51,3))+('Summary Data'!$W119*POWER(EH$51,2))+('Summary Data'!$X119*EH$51)+'Summary Data'!$Y119</f>
        <v>-0.43286397148749667</v>
      </c>
      <c r="EI52" s="185">
        <f>('Summary Data'!$V119*POWER(EI$51,3))+('Summary Data'!$W119*POWER(EI$51,2))+('Summary Data'!$X119*EI$51)+'Summary Data'!$Y119</f>
        <v>-0.46935730373028406</v>
      </c>
      <c r="EJ52" s="185">
        <f>('Summary Data'!$V119*POWER(EJ$51,3))+('Summary Data'!$W119*POWER(EJ$51,2))+('Summary Data'!$X119*EJ$51)+'Summary Data'!$Y119</f>
        <v>-0.50779752560364877</v>
      </c>
      <c r="EK52" s="185">
        <f>('Summary Data'!$V119*POWER(EK$51,3))+('Summary Data'!$W119*POWER(EK$51,2))+('Summary Data'!$X119*EK$51)+'Summary Data'!$Y119</f>
        <v>-0.54823409696186232</v>
      </c>
      <c r="EL52" s="185">
        <f>('Summary Data'!$V119*POWER(EL$51,3))+('Summary Data'!$W119*POWER(EL$51,2))+('Summary Data'!$X119*EL$51)+'Summary Data'!$Y119</f>
        <v>-0.59071647765919644</v>
      </c>
      <c r="EM52" s="185">
        <f>('Summary Data'!$V119*POWER(EM$51,3))+('Summary Data'!$W119*POWER(EM$51,2))+('Summary Data'!$X119*EM$51)+'Summary Data'!$Y119</f>
        <v>-0.63529412754992165</v>
      </c>
      <c r="EN52" s="185">
        <f>('Summary Data'!$V119*POWER(EN$51,3))+('Summary Data'!$W119*POWER(EN$51,2))+('Summary Data'!$X119*EN$51)+'Summary Data'!$Y119</f>
        <v>-0.68201650648831058</v>
      </c>
      <c r="EO52" s="186">
        <f>('Summary Data'!$V119*POWER(EO$51,3))+('Summary Data'!$W119*POWER(EO$51,2))+('Summary Data'!$X119*EO$51)+'Summary Data'!$Y119</f>
        <v>-0.73093307432863353</v>
      </c>
      <c r="EP52" s="277" t="s">
        <v>13</v>
      </c>
    </row>
    <row r="53" spans="2:147" ht="15.75" thickBot="1" x14ac:dyDescent="0.3">
      <c r="B53" s="271"/>
      <c r="C53" s="272"/>
      <c r="D53" s="272"/>
      <c r="E53" s="273"/>
      <c r="F53" s="122">
        <f t="shared" si="7"/>
        <v>3</v>
      </c>
      <c r="G53" s="163">
        <f t="shared" si="8"/>
        <v>6.9547988572718433E-2</v>
      </c>
      <c r="H53" s="164">
        <f t="shared" si="8"/>
        <v>5.7628864550948553E-2</v>
      </c>
      <c r="I53" s="164">
        <f t="shared" si="8"/>
        <v>4.6999347091217412E-2</v>
      </c>
      <c r="J53" s="164">
        <f t="shared" si="8"/>
        <v>3.7592048793143602E-2</v>
      </c>
      <c r="K53" s="164">
        <f t="shared" si="8"/>
        <v>2.9339582256345739E-2</v>
      </c>
      <c r="L53" s="164">
        <f t="shared" si="8"/>
        <v>2.2174560080442419E-2</v>
      </c>
      <c r="M53" s="164">
        <f t="shared" si="8"/>
        <v>1.6029594865052219E-2</v>
      </c>
      <c r="N53" s="164">
        <f t="shared" si="8"/>
        <v>1.0837299209793788E-2</v>
      </c>
      <c r="O53" s="164">
        <f t="shared" si="8"/>
        <v>6.5302857142856829E-3</v>
      </c>
      <c r="P53" s="164">
        <f t="shared" si="8"/>
        <v>3.5656556776557657E-3</v>
      </c>
      <c r="Q53" s="164">
        <f t="shared" si="8"/>
        <v>3.5656556776557657E-3</v>
      </c>
      <c r="R53" s="164">
        <f t="shared" si="8"/>
        <v>3.5656556776557657E-3</v>
      </c>
      <c r="S53" s="164">
        <f t="shared" si="8"/>
        <v>3.5656556776557657E-3</v>
      </c>
      <c r="T53" s="164">
        <f t="shared" si="8"/>
        <v>3.5656556776557657E-3</v>
      </c>
      <c r="U53" s="164">
        <f t="shared" si="8"/>
        <v>3.5656556776557657E-3</v>
      </c>
      <c r="V53" s="164">
        <f t="shared" si="8"/>
        <v>3.5656556776557657E-3</v>
      </c>
      <c r="W53" s="164">
        <f t="shared" si="8"/>
        <v>3.5656556776557657E-3</v>
      </c>
      <c r="X53" s="164">
        <f t="shared" si="8"/>
        <v>3.5656556776557657E-3</v>
      </c>
      <c r="Y53" s="164">
        <f t="shared" si="8"/>
        <v>3.5656556776557657E-3</v>
      </c>
      <c r="Z53" s="164">
        <f t="shared" si="8"/>
        <v>3.5656556776557657E-3</v>
      </c>
      <c r="AA53" s="164">
        <f t="shared" si="8"/>
        <v>3.5656556776557657E-3</v>
      </c>
      <c r="AB53" s="164">
        <f t="shared" si="8"/>
        <v>3.5656556776557657E-3</v>
      </c>
      <c r="AC53" s="164">
        <f t="shared" si="8"/>
        <v>3.5656556776557657E-3</v>
      </c>
      <c r="AD53" s="164">
        <f t="shared" si="8"/>
        <v>3.5656556776557657E-3</v>
      </c>
      <c r="AE53" s="164">
        <f t="shared" si="8"/>
        <v>3.5656556776557657E-3</v>
      </c>
      <c r="AF53" s="164">
        <f t="shared" si="8"/>
        <v>3.5656556776557657E-3</v>
      </c>
      <c r="AG53" s="164">
        <f t="shared" si="8"/>
        <v>3.5656556776557657E-3</v>
      </c>
      <c r="AH53" s="164">
        <f t="shared" si="8"/>
        <v>3.2753971449385744E-3</v>
      </c>
      <c r="AI53" s="164">
        <f t="shared" si="8"/>
        <v>2.5226727643438696E-3</v>
      </c>
      <c r="AJ53" s="164">
        <f t="shared" si="8"/>
        <v>1.2400951354901713E-3</v>
      </c>
      <c r="AK53" s="164">
        <f t="shared" si="8"/>
        <v>0</v>
      </c>
      <c r="AL53" s="164">
        <f t="shared" si="8"/>
        <v>0</v>
      </c>
      <c r="AM53" s="164">
        <v>0</v>
      </c>
      <c r="AN53" s="164">
        <v>0</v>
      </c>
      <c r="AO53" s="164">
        <v>0</v>
      </c>
      <c r="AP53" s="164">
        <v>0</v>
      </c>
      <c r="AQ53" s="164">
        <v>0</v>
      </c>
      <c r="AR53" s="164">
        <v>0</v>
      </c>
      <c r="AS53" s="164">
        <v>0</v>
      </c>
      <c r="AT53" s="164">
        <v>0</v>
      </c>
      <c r="AU53" s="164">
        <v>0</v>
      </c>
      <c r="AV53" s="164">
        <v>0</v>
      </c>
      <c r="AW53" s="164">
        <v>0</v>
      </c>
      <c r="AX53" s="164">
        <v>0</v>
      </c>
      <c r="AY53" s="164">
        <v>0</v>
      </c>
      <c r="AZ53" s="164">
        <v>0</v>
      </c>
      <c r="BA53" s="164">
        <v>0</v>
      </c>
      <c r="BB53" s="164">
        <v>0</v>
      </c>
      <c r="BC53" s="164">
        <v>0</v>
      </c>
      <c r="BD53" s="164">
        <v>0</v>
      </c>
      <c r="BE53" s="164">
        <v>0</v>
      </c>
      <c r="BF53" s="164">
        <v>0</v>
      </c>
      <c r="BG53" s="164">
        <v>0</v>
      </c>
      <c r="BH53" s="164">
        <v>0</v>
      </c>
      <c r="BI53" s="164">
        <v>0</v>
      </c>
      <c r="BJ53" s="164">
        <v>0</v>
      </c>
      <c r="BK53" s="164">
        <v>0</v>
      </c>
      <c r="BL53" s="164">
        <v>0</v>
      </c>
      <c r="BM53" s="164">
        <v>0</v>
      </c>
      <c r="BN53" s="164">
        <v>0</v>
      </c>
      <c r="BO53" s="164">
        <v>0</v>
      </c>
      <c r="BP53" s="164">
        <v>0</v>
      </c>
      <c r="BQ53" s="164">
        <v>0</v>
      </c>
      <c r="BR53" s="164">
        <v>0</v>
      </c>
      <c r="BS53" s="164">
        <v>0</v>
      </c>
      <c r="BT53" s="165">
        <v>0</v>
      </c>
      <c r="BU53" s="278"/>
      <c r="BV53" s="217" t="s">
        <v>114</v>
      </c>
      <c r="BW53" s="114"/>
      <c r="BX53" s="114"/>
      <c r="BY53" s="114"/>
      <c r="CA53" s="212">
        <f t="shared" ref="CA53:CA59" si="9">AN53</f>
        <v>0</v>
      </c>
      <c r="CB53" s="163">
        <f>('Summary Data'!$V118*POWER(CB$51,3))+('Summary Data'!$W118*POWER(CB$51,2))+('Summary Data'!$X118*CB$51)+'Summary Data'!$Y118</f>
        <v>6.9547988572718433E-2</v>
      </c>
      <c r="CC53" s="164">
        <f>('Summary Data'!$V118*POWER(CC$51,3))+('Summary Data'!$W118*POWER(CC$51,2))+('Summary Data'!$X118*CC$51)+'Summary Data'!$Y118</f>
        <v>5.7628864550948553E-2</v>
      </c>
      <c r="CD53" s="164">
        <f>('Summary Data'!$V118*POWER(CD$51,3))+('Summary Data'!$W118*POWER(CD$51,2))+('Summary Data'!$X118*CD$51)+'Summary Data'!$Y118</f>
        <v>4.6999347091217412E-2</v>
      </c>
      <c r="CE53" s="164">
        <f>('Summary Data'!$V118*POWER(CE$51,3))+('Summary Data'!$W118*POWER(CE$51,2))+('Summary Data'!$X118*CE$51)+'Summary Data'!$Y118</f>
        <v>3.7592048793143602E-2</v>
      </c>
      <c r="CF53" s="164">
        <f>('Summary Data'!$V118*POWER(CF$51,3))+('Summary Data'!$W118*POWER(CF$51,2))+('Summary Data'!$X118*CF$51)+'Summary Data'!$Y118</f>
        <v>2.9339582256345739E-2</v>
      </c>
      <c r="CG53" s="164">
        <f>('Summary Data'!$V118*POWER(CG$51,3))+('Summary Data'!$W118*POWER(CG$51,2))+('Summary Data'!$X118*CG$51)+'Summary Data'!$Y118</f>
        <v>2.2174560080442419E-2</v>
      </c>
      <c r="CH53" s="164">
        <f>('Summary Data'!$V118*POWER(CH$51,3))+('Summary Data'!$W118*POWER(CH$51,2))+('Summary Data'!$X118*CH$51)+'Summary Data'!$Y118</f>
        <v>1.6029594865052219E-2</v>
      </c>
      <c r="CI53" s="164">
        <f>('Summary Data'!$V118*POWER(CI$51,3))+('Summary Data'!$W118*POWER(CI$51,2))+('Summary Data'!$X118*CI$51)+'Summary Data'!$Y118</f>
        <v>1.0837299209793788E-2</v>
      </c>
      <c r="CJ53" s="164">
        <f>('Summary Data'!$V118*POWER(CJ$51,3))+('Summary Data'!$W118*POWER(CJ$51,2))+('Summary Data'!$X118*CJ$51)+'Summary Data'!$Y118</f>
        <v>6.5302857142856829E-3</v>
      </c>
      <c r="CK53" s="164">
        <f>('Summary Data'!$V118*POWER(CK$51,3))+('Summary Data'!$W118*POWER(CK$51,2))+('Summary Data'!$X118*CK$51)+'Summary Data'!$Y118</f>
        <v>3.0411669781465478E-3</v>
      </c>
      <c r="CL53" s="164">
        <f>('Summary Data'!$V118*POWER(CL$51,3))+('Summary Data'!$W118*POWER(CL$51,2))+('Summary Data'!$X118*CL$51)+'Summary Data'!$Y118</f>
        <v>3.0255560099495815E-4</v>
      </c>
      <c r="CM53" s="164">
        <f>('Summary Data'!$V118*POWER(CM$51,3))+('Summary Data'!$W118*POWER(CM$51,2))+('Summary Data'!$X118*CM$51)+'Summary Data'!$Y118</f>
        <v>-1.7529358175505105E-3</v>
      </c>
      <c r="CN53" s="164">
        <f>('Summary Data'!$V118*POWER(CN$51,3))+('Summary Data'!$W118*POWER(CN$51,2))+('Summary Data'!$X118*CN$51)+'Summary Data'!$Y118</f>
        <v>-3.1926946778711718E-3</v>
      </c>
      <c r="CO53" s="164">
        <f>('Summary Data'!$V118*POWER(CO$51,3))+('Summary Data'!$W118*POWER(CO$51,2))+('Summary Data'!$X118*CO$51)+'Summary Data'!$Y118</f>
        <v>-4.0841083803485057E-3</v>
      </c>
      <c r="CP53" s="164">
        <f>('Summary Data'!$V118*POWER(CP$51,3))+('Summary Data'!$W118*POWER(CP$51,2))+('Summary Data'!$X118*CP$51)+'Summary Data'!$Y118</f>
        <v>-4.4945643253638673E-3</v>
      </c>
      <c r="CQ53" s="164">
        <f>('Summary Data'!$V118*POWER(CQ$51,3))+('Summary Data'!$W118*POWER(CQ$51,2))+('Summary Data'!$X118*CQ$51)+'Summary Data'!$Y118</f>
        <v>-4.4914499132986813E-3</v>
      </c>
      <c r="CR53" s="164">
        <f>('Summary Data'!$V118*POWER(CR$51,3))+('Summary Data'!$W118*POWER(CR$51,2))+('Summary Data'!$X118*CR$51)+'Summary Data'!$Y118</f>
        <v>-4.1421525445342888E-3</v>
      </c>
      <c r="CS53" s="164">
        <f>('Summary Data'!$V118*POWER(CS$51,3))+('Summary Data'!$W118*POWER(CS$51,2))+('Summary Data'!$X118*CS$51)+'Summary Data'!$Y118</f>
        <v>-3.51405961945217E-3</v>
      </c>
      <c r="CT53" s="164">
        <f>('Summary Data'!$V118*POWER(CT$51,3))+('Summary Data'!$W118*POWER(CT$51,2))+('Summary Data'!$X118*CT$51)+'Summary Data'!$Y118</f>
        <v>-2.6745585384336801E-3</v>
      </c>
      <c r="CU53" s="164">
        <f>('Summary Data'!$V118*POWER(CU$51,3))+('Summary Data'!$W118*POWER(CU$51,2))+('Summary Data'!$X118*CU$51)+'Summary Data'!$Y118</f>
        <v>-1.6910367018602435E-3</v>
      </c>
      <c r="CV53" s="164">
        <f>('Summary Data'!$V118*POWER(CV$51,3))+('Summary Data'!$W118*POWER(CV$51,2))+('Summary Data'!$X118*CV$51)+'Summary Data'!$Y118</f>
        <v>-6.3088151011320148E-4</v>
      </c>
      <c r="CW53" s="164">
        <f>('Summary Data'!$V118*POWER(CW$51,3))+('Summary Data'!$W118*POWER(CW$51,2))+('Summary Data'!$X118*CW$51)+'Summary Data'!$Y118</f>
        <v>4.3851963642596581E-4</v>
      </c>
      <c r="CX53" s="164">
        <f>('Summary Data'!$V118*POWER(CX$51,3))+('Summary Data'!$W118*POWER(CX$51,2))+('Summary Data'!$X118*CX$51)+'Summary Data'!$Y118</f>
        <v>1.4497793373760004E-3</v>
      </c>
      <c r="CY53" s="164">
        <f>('Summary Data'!$V118*POWER(CY$51,3))+('Summary Data'!$W118*POWER(CY$51,2))+('Summary Data'!$X118*CY$51)+'Summary Data'!$Y118</f>
        <v>2.3355101923553112E-3</v>
      </c>
      <c r="CZ53" s="164">
        <f>('Summary Data'!$V118*POWER(CZ$51,3))+('Summary Data'!$W118*POWER(CZ$51,2))+('Summary Data'!$X118*CZ$51)+'Summary Data'!$Y118</f>
        <v>3.028324800982668E-3</v>
      </c>
      <c r="DA53" s="164">
        <f>('Summary Data'!$V118*POWER(DA$51,3))+('Summary Data'!$W118*POWER(DA$51,2))+('Summary Data'!$X118*DA$51)+'Summary Data'!$Y118</f>
        <v>3.4608357628766462E-3</v>
      </c>
      <c r="DB53" s="164">
        <f>('Summary Data'!$V118*POWER(DB$51,3))+('Summary Data'!$W118*POWER(DB$51,2))+('Summary Data'!$X118*DB$51)+'Summary Data'!$Y118</f>
        <v>3.5656556776557657E-3</v>
      </c>
      <c r="DC53" s="164">
        <f>('Summary Data'!$V118*POWER(DC$51,3))+('Summary Data'!$W118*POWER(DC$51,2))+('Summary Data'!$X118*DC$51)+'Summary Data'!$Y118</f>
        <v>3.2753971449385744E-3</v>
      </c>
      <c r="DD53" s="164">
        <f>('Summary Data'!$V118*POWER(DD$51,3))+('Summary Data'!$W118*POWER(DD$51,2))+('Summary Data'!$X118*DD$51)+'Summary Data'!$Y118</f>
        <v>2.5226727643438696E-3</v>
      </c>
      <c r="DE53" s="164">
        <f>('Summary Data'!$V118*POWER(DE$51,3))+('Summary Data'!$W118*POWER(DE$51,2))+('Summary Data'!$X118*DE$51)+'Summary Data'!$Y118</f>
        <v>1.2400951354901713E-3</v>
      </c>
      <c r="DF53" s="164">
        <f>('Summary Data'!$V118*POWER(DF$51,3))+('Summary Data'!$W118*POWER(DF$51,2))+('Summary Data'!$X118*DF$51)+'Summary Data'!$Y118</f>
        <v>-6.3972314200394509E-4</v>
      </c>
      <c r="DG53" s="164">
        <f>('Summary Data'!$V118*POWER(DG$51,3))+('Summary Data'!$W118*POWER(DG$51,2))+('Summary Data'!$X118*DG$51)+'Summary Data'!$Y118</f>
        <v>-3.184169468520015E-3</v>
      </c>
      <c r="DH53" s="164">
        <f>('Summary Data'!$V118*POWER(DH$51,3))+('Summary Data'!$W118*POWER(DH$51,2))+('Summary Data'!$X118*DH$51)+'Summary Data'!$Y118</f>
        <v>-6.4606312444390745E-3</v>
      </c>
      <c r="DI53" s="164">
        <f>('Summary Data'!$V118*POWER(DI$51,3))+('Summary Data'!$W118*POWER(DI$51,2))+('Summary Data'!$X118*DI$51)+'Summary Data'!$Y118</f>
        <v>-1.0536495870142937E-2</v>
      </c>
      <c r="DJ53" s="164">
        <f>('Summary Data'!$V118*POWER(DJ$51,3))+('Summary Data'!$W118*POWER(DJ$51,2))+('Summary Data'!$X118*DJ$51)+'Summary Data'!$Y118</f>
        <v>-1.5479150746012638E-2</v>
      </c>
      <c r="DK53" s="164">
        <f>('Summary Data'!$V118*POWER(DK$51,3))+('Summary Data'!$W118*POWER(DK$51,2))+('Summary Data'!$X118*DK$51)+'Summary Data'!$Y118</f>
        <v>-2.1355983272429824E-2</v>
      </c>
      <c r="DL53" s="164">
        <f>('Summary Data'!$V118*POWER(DL$51,3))+('Summary Data'!$W118*POWER(DL$51,2))+('Summary Data'!$X118*DL$51)+'Summary Data'!$Y118</f>
        <v>-2.8234380849775753E-2</v>
      </c>
      <c r="DM53" s="164">
        <f>('Summary Data'!$V118*POWER(DM$51,3))+('Summary Data'!$W118*POWER(DM$51,2))+('Summary Data'!$X118*DM$51)+'Summary Data'!$Y118</f>
        <v>-3.618173087843185E-2</v>
      </c>
      <c r="DN53" s="164">
        <f>('Summary Data'!$V118*POWER(DN$51,3))+('Summary Data'!$W118*POWER(DN$51,2))+('Summary Data'!$X118*DN$51)+'Summary Data'!$Y118</f>
        <v>-4.5265420758779706E-2</v>
      </c>
      <c r="DO53" s="164">
        <f>('Summary Data'!$V118*POWER(DO$51,3))+('Summary Data'!$W118*POWER(DO$51,2))+('Summary Data'!$X118*DO$51)+'Summary Data'!$Y118</f>
        <v>-5.5552837891200357E-2</v>
      </c>
      <c r="DP53" s="164">
        <f>('Summary Data'!$V118*POWER(DP$51,3))+('Summary Data'!$W118*POWER(DP$51,2))+('Summary Data'!$X118*DP$51)+'Summary Data'!$Y118</f>
        <v>-6.7111369676075616E-2</v>
      </c>
      <c r="DQ53" s="164">
        <f>('Summary Data'!$V118*POWER(DQ$51,3))+('Summary Data'!$W118*POWER(DQ$51,2))+('Summary Data'!$X118*DQ$51)+'Summary Data'!$Y118</f>
        <v>-8.0008403513786519E-2</v>
      </c>
      <c r="DR53" s="164">
        <f>('Summary Data'!$V118*POWER(DR$51,3))+('Summary Data'!$W118*POWER(DR$51,2))+('Summary Data'!$X118*DR$51)+'Summary Data'!$Y118</f>
        <v>-9.4311326804714712E-2</v>
      </c>
      <c r="DS53" s="164">
        <f>('Summary Data'!$V118*POWER(DS$51,3))+('Summary Data'!$W118*POWER(DS$51,2))+('Summary Data'!$X118*DS$51)+'Summary Data'!$Y118</f>
        <v>-0.11008752694924123</v>
      </c>
      <c r="DT53" s="164">
        <f>('Summary Data'!$V118*POWER(DT$51,3))+('Summary Data'!$W118*POWER(DT$51,2))+('Summary Data'!$X118*DT$51)+'Summary Data'!$Y118</f>
        <v>-0.12740439134774789</v>
      </c>
      <c r="DU53" s="164">
        <f>('Summary Data'!$V118*POWER(DU$51,3))+('Summary Data'!$W118*POWER(DU$51,2))+('Summary Data'!$X118*DU$51)+'Summary Data'!$Y118</f>
        <v>-0.14632930740061584</v>
      </c>
      <c r="DV53" s="164">
        <f>('Summary Data'!$V118*POWER(DV$51,3))+('Summary Data'!$W118*POWER(DV$51,2))+('Summary Data'!$X118*DV$51)+'Summary Data'!$Y118</f>
        <v>-0.16692966250822666</v>
      </c>
      <c r="DW53" s="164">
        <f>('Summary Data'!$V118*POWER(DW$51,3))+('Summary Data'!$W118*POWER(DW$51,2))+('Summary Data'!$X118*DW$51)+'Summary Data'!$Y118</f>
        <v>-0.18927284407096151</v>
      </c>
      <c r="DX53" s="164">
        <f>('Summary Data'!$V118*POWER(DX$51,3))+('Summary Data'!$W118*POWER(DX$51,2))+('Summary Data'!$X118*DX$51)+'Summary Data'!$Y118</f>
        <v>-0.21342623948920231</v>
      </c>
      <c r="DY53" s="164">
        <f>('Summary Data'!$V118*POWER(DY$51,3))+('Summary Data'!$W118*POWER(DY$51,2))+('Summary Data'!$X118*DY$51)+'Summary Data'!$Y118</f>
        <v>-0.23945723616332998</v>
      </c>
      <c r="DZ53" s="164">
        <f>('Summary Data'!$V118*POWER(DZ$51,3))+('Summary Data'!$W118*POWER(DZ$51,2))+('Summary Data'!$X118*DZ$51)+'Summary Data'!$Y118</f>
        <v>-0.267433221493726</v>
      </c>
      <c r="EA53" s="164">
        <f>('Summary Data'!$V118*POWER(EA$51,3))+('Summary Data'!$W118*POWER(EA$51,2))+('Summary Data'!$X118*EA$51)+'Summary Data'!$Y118</f>
        <v>-0.29742158288077153</v>
      </c>
      <c r="EB53" s="164">
        <f>('Summary Data'!$V118*POWER(EB$51,3))+('Summary Data'!$W118*POWER(EB$51,2))+('Summary Data'!$X118*EB$51)+'Summary Data'!$Y118</f>
        <v>-0.32948970772484837</v>
      </c>
      <c r="EC53" s="164">
        <f>('Summary Data'!$V118*POWER(EC$51,3))+('Summary Data'!$W118*POWER(EC$51,2))+('Summary Data'!$X118*EC$51)+'Summary Data'!$Y118</f>
        <v>-0.36370498342633767</v>
      </c>
      <c r="ED53" s="164">
        <f>('Summary Data'!$V118*POWER(ED$51,3))+('Summary Data'!$W118*POWER(ED$51,2))+('Summary Data'!$X118*ED$51)+'Summary Data'!$Y118</f>
        <v>-0.40013479738562124</v>
      </c>
      <c r="EE53" s="164">
        <f>('Summary Data'!$V118*POWER(EE$51,3))+('Summary Data'!$W118*POWER(EE$51,2))+('Summary Data'!$X118*EE$51)+'Summary Data'!$Y118</f>
        <v>-0.43884653700307991</v>
      </c>
      <c r="EF53" s="164">
        <f>('Summary Data'!$V118*POWER(EF$51,3))+('Summary Data'!$W118*POWER(EF$51,2))+('Summary Data'!$X118*EF$51)+'Summary Data'!$Y118</f>
        <v>-0.47990758967909569</v>
      </c>
      <c r="EG53" s="164">
        <f>('Summary Data'!$V118*POWER(EG$51,3))+('Summary Data'!$W118*POWER(EG$51,2))+('Summary Data'!$X118*EG$51)+'Summary Data'!$Y118</f>
        <v>-0.52338534281404914</v>
      </c>
      <c r="EH53" s="164">
        <f>('Summary Data'!$V118*POWER(EH$51,3))+('Summary Data'!$W118*POWER(EH$51,2))+('Summary Data'!$X118*EH$51)+'Summary Data'!$Y118</f>
        <v>-0.56934718380832217</v>
      </c>
      <c r="EI53" s="164">
        <f>('Summary Data'!$V118*POWER(EI$51,3))+('Summary Data'!$W118*POWER(EI$51,2))+('Summary Data'!$X118*EI$51)+'Summary Data'!$Y118</f>
        <v>-0.61786050006229654</v>
      </c>
      <c r="EJ53" s="164">
        <f>('Summary Data'!$V118*POWER(EJ$51,3))+('Summary Data'!$W118*POWER(EJ$51,2))+('Summary Data'!$X118*EJ$51)+'Summary Data'!$Y118</f>
        <v>-0.66899267897635295</v>
      </c>
      <c r="EK53" s="164">
        <f>('Summary Data'!$V118*POWER(EK$51,3))+('Summary Data'!$W118*POWER(EK$51,2))+('Summary Data'!$X118*EK$51)+'Summary Data'!$Y118</f>
        <v>-0.722811107950873</v>
      </c>
      <c r="EL53" s="164">
        <f>('Summary Data'!$V118*POWER(EL$51,3))+('Summary Data'!$W118*POWER(EL$51,2))+('Summary Data'!$X118*EL$51)+'Summary Data'!$Y118</f>
        <v>-0.77938317438623828</v>
      </c>
      <c r="EM53" s="164">
        <f>('Summary Data'!$V118*POWER(EM$51,3))+('Summary Data'!$W118*POWER(EM$51,2))+('Summary Data'!$X118*EM$51)+'Summary Data'!$Y118</f>
        <v>-0.83877626568283037</v>
      </c>
      <c r="EN53" s="164">
        <f>('Summary Data'!$V118*POWER(EN$51,3))+('Summary Data'!$W118*POWER(EN$51,2))+('Summary Data'!$X118*EN$51)+'Summary Data'!$Y118</f>
        <v>-0.90105776924102998</v>
      </c>
      <c r="EO53" s="165">
        <f>('Summary Data'!$V118*POWER(EO$51,3))+('Summary Data'!$W118*POWER(EO$51,2))+('Summary Data'!$X118*EO$51)+'Summary Data'!$Y118</f>
        <v>-0.96629507246121937</v>
      </c>
      <c r="EP53" s="278"/>
      <c r="EQ53" s="114" t="s">
        <v>99</v>
      </c>
    </row>
    <row r="54" spans="2:147" x14ac:dyDescent="0.25">
      <c r="B54" s="271"/>
      <c r="C54" s="272"/>
      <c r="D54" s="272"/>
      <c r="E54" s="273"/>
      <c r="F54" s="125">
        <f t="shared" si="7"/>
        <v>3.5</v>
      </c>
      <c r="G54" s="168">
        <f t="shared" si="8"/>
        <v>7.5457510110271186E-2</v>
      </c>
      <c r="H54" s="169">
        <f t="shared" si="8"/>
        <v>6.2657492708438664E-2</v>
      </c>
      <c r="I54" s="169">
        <f t="shared" si="8"/>
        <v>5.1232829093542147E-2</v>
      </c>
      <c r="J54" s="169">
        <f t="shared" si="8"/>
        <v>4.1112001204877527E-2</v>
      </c>
      <c r="K54" s="169">
        <f t="shared" si="8"/>
        <v>3.2223490981740648E-2</v>
      </c>
      <c r="L54" s="169">
        <f t="shared" si="8"/>
        <v>2.4495780363427394E-2</v>
      </c>
      <c r="M54" s="169">
        <f t="shared" si="8"/>
        <v>1.7857351289233603E-2</v>
      </c>
      <c r="N54" s="169">
        <f t="shared" si="8"/>
        <v>1.223668569845518E-2</v>
      </c>
      <c r="O54" s="169">
        <f t="shared" si="8"/>
        <v>7.5622655303879405E-3</v>
      </c>
      <c r="P54" s="169">
        <f t="shared" si="8"/>
        <v>3.762572724327784E-3</v>
      </c>
      <c r="Q54" s="169">
        <f t="shared" si="8"/>
        <v>3.7000805860805674E-3</v>
      </c>
      <c r="R54" s="169">
        <f t="shared" si="8"/>
        <v>3.7000805860805674E-3</v>
      </c>
      <c r="S54" s="169">
        <f t="shared" si="8"/>
        <v>3.7000805860805674E-3</v>
      </c>
      <c r="T54" s="169">
        <f t="shared" si="8"/>
        <v>3.7000805860805674E-3</v>
      </c>
      <c r="U54" s="169">
        <f t="shared" si="8"/>
        <v>3.7000805860805674E-3</v>
      </c>
      <c r="V54" s="169">
        <f t="shared" si="8"/>
        <v>3.7000805860805674E-3</v>
      </c>
      <c r="W54" s="169">
        <f t="shared" si="8"/>
        <v>3.7000805860805674E-3</v>
      </c>
      <c r="X54" s="169">
        <f t="shared" si="8"/>
        <v>3.7000805860805674E-3</v>
      </c>
      <c r="Y54" s="169">
        <f t="shared" si="8"/>
        <v>3.7000805860805674E-3</v>
      </c>
      <c r="Z54" s="169">
        <f t="shared" si="8"/>
        <v>3.7000805860805674E-3</v>
      </c>
      <c r="AA54" s="169">
        <f t="shared" si="8"/>
        <v>3.7000805860805674E-3</v>
      </c>
      <c r="AB54" s="169">
        <f t="shared" si="8"/>
        <v>3.7000805860805674E-3</v>
      </c>
      <c r="AC54" s="169">
        <f t="shared" si="8"/>
        <v>3.7000805860805674E-3</v>
      </c>
      <c r="AD54" s="169">
        <f t="shared" si="8"/>
        <v>3.7000805860805674E-3</v>
      </c>
      <c r="AE54" s="169">
        <f t="shared" si="8"/>
        <v>3.7000805860805674E-3</v>
      </c>
      <c r="AF54" s="169">
        <f t="shared" si="8"/>
        <v>3.7000805860805674E-3</v>
      </c>
      <c r="AG54" s="169">
        <f t="shared" si="8"/>
        <v>3.7000805860805674E-3</v>
      </c>
      <c r="AH54" s="169">
        <f t="shared" si="8"/>
        <v>3.4158919157407097E-3</v>
      </c>
      <c r="AI54" s="169">
        <f t="shared" si="8"/>
        <v>2.6475874540292099E-3</v>
      </c>
      <c r="AJ54" s="169">
        <f t="shared" si="8"/>
        <v>1.3236491402422446E-3</v>
      </c>
      <c r="AK54" s="169">
        <f t="shared" si="8"/>
        <v>0</v>
      </c>
      <c r="AL54" s="169">
        <f t="shared" si="8"/>
        <v>0</v>
      </c>
      <c r="AM54" s="169">
        <v>0</v>
      </c>
      <c r="AN54" s="169">
        <v>0</v>
      </c>
      <c r="AO54" s="169">
        <v>0</v>
      </c>
      <c r="AP54" s="169">
        <v>0</v>
      </c>
      <c r="AQ54" s="169">
        <v>0</v>
      </c>
      <c r="AR54" s="169">
        <v>0</v>
      </c>
      <c r="AS54" s="169">
        <v>0</v>
      </c>
      <c r="AT54" s="169">
        <v>0</v>
      </c>
      <c r="AU54" s="169">
        <v>0</v>
      </c>
      <c r="AV54" s="169">
        <v>0</v>
      </c>
      <c r="AW54" s="169">
        <v>0</v>
      </c>
      <c r="AX54" s="169">
        <v>0</v>
      </c>
      <c r="AY54" s="169">
        <v>0</v>
      </c>
      <c r="AZ54" s="169">
        <v>0</v>
      </c>
      <c r="BA54" s="169">
        <v>0</v>
      </c>
      <c r="BB54" s="169">
        <v>0</v>
      </c>
      <c r="BC54" s="169">
        <v>0</v>
      </c>
      <c r="BD54" s="169">
        <v>0</v>
      </c>
      <c r="BE54" s="169">
        <v>0</v>
      </c>
      <c r="BF54" s="169">
        <v>0</v>
      </c>
      <c r="BG54" s="169">
        <v>0</v>
      </c>
      <c r="BH54" s="169">
        <v>0</v>
      </c>
      <c r="BI54" s="169">
        <v>0</v>
      </c>
      <c r="BJ54" s="169">
        <v>0</v>
      </c>
      <c r="BK54" s="169">
        <v>0</v>
      </c>
      <c r="BL54" s="169">
        <v>0</v>
      </c>
      <c r="BM54" s="169">
        <v>0</v>
      </c>
      <c r="BN54" s="169">
        <v>0</v>
      </c>
      <c r="BO54" s="169">
        <v>0</v>
      </c>
      <c r="BP54" s="169">
        <v>0</v>
      </c>
      <c r="BQ54" s="169">
        <v>0</v>
      </c>
      <c r="BR54" s="169">
        <v>0</v>
      </c>
      <c r="BS54" s="169">
        <v>0</v>
      </c>
      <c r="BT54" s="170">
        <v>0</v>
      </c>
      <c r="BU54" s="278"/>
      <c r="CA54" s="213">
        <f t="shared" si="9"/>
        <v>0</v>
      </c>
      <c r="CB54" s="168">
        <f>('Summary Data'!$V117*POWER(CB$51,3))+('Summary Data'!$W117*POWER(CB$51,2))+('Summary Data'!$X117*CB$51)+'Summary Data'!$Y117</f>
        <v>7.5457510110271186E-2</v>
      </c>
      <c r="CC54" s="169">
        <f>('Summary Data'!$V117*POWER(CC$51,3))+('Summary Data'!$W117*POWER(CC$51,2))+('Summary Data'!$X117*CC$51)+'Summary Data'!$Y117</f>
        <v>6.2657492708438664E-2</v>
      </c>
      <c r="CD54" s="169">
        <f>('Summary Data'!$V117*POWER(CD$51,3))+('Summary Data'!$W117*POWER(CD$51,2))+('Summary Data'!$X117*CD$51)+'Summary Data'!$Y117</f>
        <v>5.1232829093542147E-2</v>
      </c>
      <c r="CE54" s="169">
        <f>('Summary Data'!$V117*POWER(CE$51,3))+('Summary Data'!$W117*POWER(CE$51,2))+('Summary Data'!$X117*CE$51)+'Summary Data'!$Y117</f>
        <v>4.1112001204877527E-2</v>
      </c>
      <c r="CF54" s="169">
        <f>('Summary Data'!$V117*POWER(CF$51,3))+('Summary Data'!$W117*POWER(CF$51,2))+('Summary Data'!$X117*CF$51)+'Summary Data'!$Y117</f>
        <v>3.2223490981740648E-2</v>
      </c>
      <c r="CG54" s="169">
        <f>('Summary Data'!$V117*POWER(CG$51,3))+('Summary Data'!$W117*POWER(CG$51,2))+('Summary Data'!$X117*CG$51)+'Summary Data'!$Y117</f>
        <v>2.4495780363427394E-2</v>
      </c>
      <c r="CH54" s="169">
        <f>('Summary Data'!$V117*POWER(CH$51,3))+('Summary Data'!$W117*POWER(CH$51,2))+('Summary Data'!$X117*CH$51)+'Summary Data'!$Y117</f>
        <v>1.7857351289233603E-2</v>
      </c>
      <c r="CI54" s="169">
        <f>('Summary Data'!$V117*POWER(CI$51,3))+('Summary Data'!$W117*POWER(CI$51,2))+('Summary Data'!$X117*CI$51)+'Summary Data'!$Y117</f>
        <v>1.223668569845518E-2</v>
      </c>
      <c r="CJ54" s="169">
        <f>('Summary Data'!$V117*POWER(CJ$51,3))+('Summary Data'!$W117*POWER(CJ$51,2))+('Summary Data'!$X117*CJ$51)+'Summary Data'!$Y117</f>
        <v>7.5622655303879405E-3</v>
      </c>
      <c r="CK54" s="169">
        <f>('Summary Data'!$V117*POWER(CK$51,3))+('Summary Data'!$W117*POWER(CK$51,2))+('Summary Data'!$X117*CK$51)+'Summary Data'!$Y117</f>
        <v>3.762572724327784E-3</v>
      </c>
      <c r="CL54" s="169">
        <f>('Summary Data'!$V117*POWER(CL$51,3))+('Summary Data'!$W117*POWER(CL$51,2))+('Summary Data'!$X117*CL$51)+'Summary Data'!$Y117</f>
        <v>7.6608921957056764E-4</v>
      </c>
      <c r="CM54" s="169">
        <f>('Summary Data'!$V117*POWER(CM$51,3))+('Summary Data'!$W117*POWER(CM$51,2))+('Summary Data'!$X117*CM$51)+'Summary Data'!$Y117</f>
        <v>-1.4987030445878236E-3</v>
      </c>
      <c r="CN54" s="169">
        <f>('Summary Data'!$V117*POWER(CN$51,3))+('Summary Data'!$W117*POWER(CN$51,2))+('Summary Data'!$X117*CN$51)+'Summary Data'!$Y117</f>
        <v>-3.1033221288515739E-3</v>
      </c>
      <c r="CO54" s="169">
        <f>('Summary Data'!$V117*POWER(CO$51,3))+('Summary Data'!$W117*POWER(CO$51,2))+('Summary Data'!$X117*CO$51)+'Summary Data'!$Y117</f>
        <v>-4.1192860939247705E-3</v>
      </c>
      <c r="CP54" s="169">
        <f>('Summary Data'!$V117*POWER(CP$51,3))+('Summary Data'!$W117*POWER(CP$51,2))+('Summary Data'!$X117*CP$51)+'Summary Data'!$Y117</f>
        <v>-4.6181130005116255E-3</v>
      </c>
      <c r="CQ54" s="169">
        <f>('Summary Data'!$V117*POWER(CQ$51,3))+('Summary Data'!$W117*POWER(CQ$51,2))+('Summary Data'!$X117*CQ$51)+'Summary Data'!$Y117</f>
        <v>-4.6713209093161567E-3</v>
      </c>
      <c r="CR54" s="169">
        <f>('Summary Data'!$V117*POWER(CR$51,3))+('Summary Data'!$W117*POWER(CR$51,2))+('Summary Data'!$X117*CR$51)+'Summary Data'!$Y117</f>
        <v>-4.3504278810425623E-3</v>
      </c>
      <c r="CS54" s="169">
        <f>('Summary Data'!$V117*POWER(CS$51,3))+('Summary Data'!$W117*POWER(CS$51,2))+('Summary Data'!$X117*CS$51)+'Summary Data'!$Y117</f>
        <v>-3.726951976394971E-3</v>
      </c>
      <c r="CT54" s="169">
        <f>('Summary Data'!$V117*POWER(CT$51,3))+('Summary Data'!$W117*POWER(CT$51,2))+('Summary Data'!$X117*CT$51)+'Summary Data'!$Y117</f>
        <v>-2.8724112560775394E-3</v>
      </c>
      <c r="CU54" s="169">
        <f>('Summary Data'!$V117*POWER(CU$51,3))+('Summary Data'!$W117*POWER(CU$51,2))+('Summary Data'!$X117*CU$51)+'Summary Data'!$Y117</f>
        <v>-1.8583237807944242E-3</v>
      </c>
      <c r="CV54" s="169">
        <f>('Summary Data'!$V117*POWER(CV$51,3))+('Summary Data'!$W117*POWER(CV$51,2))+('Summary Data'!$X117*CV$51)+'Summary Data'!$Y117</f>
        <v>-7.5620761124967073E-4</v>
      </c>
      <c r="CW54" s="169">
        <f>('Summary Data'!$V117*POWER(CW$51,3))+('Summary Data'!$W117*POWER(CW$51,2))+('Summary Data'!$X117*CW$51)+'Summary Data'!$Y117</f>
        <v>3.6241919185253657E-4</v>
      </c>
      <c r="CX54" s="169">
        <f>('Summary Data'!$V117*POWER(CX$51,3))+('Summary Data'!$W117*POWER(CX$51,2))+('Summary Data'!$X117*CX$51)+'Summary Data'!$Y117</f>
        <v>1.4260385678080412E-3</v>
      </c>
      <c r="CY54" s="169">
        <f>('Summary Data'!$V117*POWER(CY$51,3))+('Summary Data'!$W117*POWER(CY$51,2))+('Summary Data'!$X117*CY$51)+'Summary Data'!$Y117</f>
        <v>2.363132455912742E-3</v>
      </c>
      <c r="CZ54" s="169">
        <f>('Summary Data'!$V117*POWER(CZ$51,3))+('Summary Data'!$W117*POWER(CZ$51,2))+('Summary Data'!$X117*CZ$51)+'Summary Data'!$Y117</f>
        <v>3.1021827954625381E-3</v>
      </c>
      <c r="DA54" s="169">
        <f>('Summary Data'!$V117*POWER(DA$51,3))+('Summary Data'!$W117*POWER(DA$51,2))+('Summary Data'!$X117*DA$51)+'Summary Data'!$Y117</f>
        <v>3.5716715257531617E-3</v>
      </c>
      <c r="DB54" s="169">
        <f>('Summary Data'!$V117*POWER(DB$51,3))+('Summary Data'!$W117*POWER(DB$51,2))+('Summary Data'!$X117*DB$51)+'Summary Data'!$Y117</f>
        <v>3.7000805860805674E-3</v>
      </c>
      <c r="DC54" s="169">
        <f>('Summary Data'!$V117*POWER(DC$51,3))+('Summary Data'!$W117*POWER(DC$51,2))+('Summary Data'!$X117*DC$51)+'Summary Data'!$Y117</f>
        <v>3.4158919157407097E-3</v>
      </c>
      <c r="DD54" s="169">
        <f>('Summary Data'!$V117*POWER(DD$51,3))+('Summary Data'!$W117*POWER(DD$51,2))+('Summary Data'!$X117*DD$51)+'Summary Data'!$Y117</f>
        <v>2.6475874540292099E-3</v>
      </c>
      <c r="DE54" s="169">
        <f>('Summary Data'!$V117*POWER(DE$51,3))+('Summary Data'!$W117*POWER(DE$51,2))+('Summary Data'!$X117*DE$51)+'Summary Data'!$Y117</f>
        <v>1.3236491402422446E-3</v>
      </c>
      <c r="DF54" s="169">
        <f>('Summary Data'!$V117*POWER(DF$51,3))+('Summary Data'!$W117*POWER(DF$51,2))+('Summary Data'!$X117*DF$51)+'Summary Data'!$Y117</f>
        <v>-6.2744108632456497E-4</v>
      </c>
      <c r="DG54" s="169">
        <f>('Summary Data'!$V117*POWER(DG$51,3))+('Summary Data'!$W117*POWER(DG$51,2))+('Summary Data'!$X117*DG$51)+'Summary Data'!$Y117</f>
        <v>-3.2772012863753752E-3</v>
      </c>
      <c r="DH54" s="169">
        <f>('Summary Data'!$V117*POWER(DH$51,3))+('Summary Data'!$W117*POWER(DH$51,2))+('Summary Data'!$X117*DH$51)+'Summary Data'!$Y117</f>
        <v>-6.6971495206141207E-3</v>
      </c>
      <c r="DI54" s="169">
        <f>('Summary Data'!$V117*POWER(DI$51,3))+('Summary Data'!$W117*POWER(DI$51,2))+('Summary Data'!$X117*DI$51)+'Summary Data'!$Y117</f>
        <v>-1.0958803849745014E-2</v>
      </c>
      <c r="DJ54" s="169">
        <f>('Summary Data'!$V117*POWER(DJ$51,3))+('Summary Data'!$W117*POWER(DJ$51,2))+('Summary Data'!$X117*DJ$51)+'Summary Data'!$Y117</f>
        <v>-1.6133682334472266E-2</v>
      </c>
      <c r="DK54" s="169">
        <f>('Summary Data'!$V117*POWER(DK$51,3))+('Summary Data'!$W117*POWER(DK$51,2))+('Summary Data'!$X117*DK$51)+'Summary Data'!$Y117</f>
        <v>-2.2293303035499812E-2</v>
      </c>
      <c r="DL54" s="169">
        <f>('Summary Data'!$V117*POWER(DL$51,3))+('Summary Data'!$W117*POWER(DL$51,2))+('Summary Data'!$X117*DL$51)+'Summary Data'!$Y117</f>
        <v>-2.9509184013532086E-2</v>
      </c>
      <c r="DM54" s="169">
        <f>('Summary Data'!$V117*POWER(DM$51,3))+('Summary Data'!$W117*POWER(DM$51,2))+('Summary Data'!$X117*DM$51)+'Summary Data'!$Y117</f>
        <v>-3.7852843329273078E-2</v>
      </c>
      <c r="DN54" s="169">
        <f>('Summary Data'!$V117*POWER(DN$51,3))+('Summary Data'!$W117*POWER(DN$51,2))+('Summary Data'!$X117*DN$51)+'Summary Data'!$Y117</f>
        <v>-4.7395799043427E-2</v>
      </c>
      <c r="DO54" s="169">
        <f>('Summary Data'!$V117*POWER(DO$51,3))+('Summary Data'!$W117*POWER(DO$51,2))+('Summary Data'!$X117*DO$51)+'Summary Data'!$Y117</f>
        <v>-5.8209569216697787E-2</v>
      </c>
      <c r="DP54" s="169">
        <f>('Summary Data'!$V117*POWER(DP$51,3))+('Summary Data'!$W117*POWER(DP$51,2))+('Summary Data'!$X117*DP$51)+'Summary Data'!$Y117</f>
        <v>-7.0365671909789651E-2</v>
      </c>
      <c r="DQ54" s="169">
        <f>('Summary Data'!$V117*POWER(DQ$51,3))+('Summary Data'!$W117*POWER(DQ$51,2))+('Summary Data'!$X117*DQ$51)+'Summary Data'!$Y117</f>
        <v>-8.3935625183406748E-2</v>
      </c>
      <c r="DR54" s="169">
        <f>('Summary Data'!$V117*POWER(DR$51,3))+('Summary Data'!$W117*POWER(DR$51,2))+('Summary Data'!$X117*DR$51)+'Summary Data'!$Y117</f>
        <v>-9.8990947098253457E-2</v>
      </c>
      <c r="DS54" s="169">
        <f>('Summary Data'!$V117*POWER(DS$51,3))+('Summary Data'!$W117*POWER(DS$51,2))+('Summary Data'!$X117*DS$51)+'Summary Data'!$Y117</f>
        <v>-0.11560315571503338</v>
      </c>
      <c r="DT54" s="169">
        <f>('Summary Data'!$V117*POWER(DT$51,3))+('Summary Data'!$W117*POWER(DT$51,2))+('Summary Data'!$X117*DT$51)+'Summary Data'!$Y117</f>
        <v>-0.13384376909445134</v>
      </c>
      <c r="DU54" s="169">
        <f>('Summary Data'!$V117*POWER(DU$51,3))+('Summary Data'!$W117*POWER(DU$51,2))+('Summary Data'!$X117*DU$51)+'Summary Data'!$Y117</f>
        <v>-0.1537843052972106</v>
      </c>
      <c r="DV54" s="169">
        <f>('Summary Data'!$V117*POWER(DV$51,3))+('Summary Data'!$W117*POWER(DV$51,2))+('Summary Data'!$X117*DV$51)+'Summary Data'!$Y117</f>
        <v>-0.17549628238401599</v>
      </c>
      <c r="DW54" s="169">
        <f>('Summary Data'!$V117*POWER(DW$51,3))+('Summary Data'!$W117*POWER(DW$51,2))+('Summary Data'!$X117*DW$51)+'Summary Data'!$Y117</f>
        <v>-0.19905121841557155</v>
      </c>
      <c r="DX54" s="169">
        <f>('Summary Data'!$V117*POWER(DX$51,3))+('Summary Data'!$W117*POWER(DX$51,2))+('Summary Data'!$X117*DX$51)+'Summary Data'!$Y117</f>
        <v>-0.22452063145258111</v>
      </c>
      <c r="DY54" s="169">
        <f>('Summary Data'!$V117*POWER(DY$51,3))+('Summary Data'!$W117*POWER(DY$51,2))+('Summary Data'!$X117*DY$51)+'Summary Data'!$Y117</f>
        <v>-0.25197603955574938</v>
      </c>
      <c r="DZ54" s="169">
        <f>('Summary Data'!$V117*POWER(DZ$51,3))+('Summary Data'!$W117*POWER(DZ$51,2))+('Summary Data'!$X117*DZ$51)+'Summary Data'!$Y117</f>
        <v>-0.28148896078577995</v>
      </c>
      <c r="EA54" s="169">
        <f>('Summary Data'!$V117*POWER(EA$51,3))+('Summary Data'!$W117*POWER(EA$51,2))+('Summary Data'!$X117*EA$51)+'Summary Data'!$Y117</f>
        <v>-0.3131309132033771</v>
      </c>
      <c r="EB54" s="169">
        <f>('Summary Data'!$V117*POWER(EB$51,3))+('Summary Data'!$W117*POWER(EB$51,2))+('Summary Data'!$X117*EB$51)+'Summary Data'!$Y117</f>
        <v>-0.34697341486924466</v>
      </c>
      <c r="EC54" s="169">
        <f>('Summary Data'!$V117*POWER(EC$51,3))+('Summary Data'!$W117*POWER(EC$51,2))+('Summary Data'!$X117*EC$51)+'Summary Data'!$Y117</f>
        <v>-0.38308798384408754</v>
      </c>
      <c r="ED54" s="169">
        <f>('Summary Data'!$V117*POWER(ED$51,3))+('Summary Data'!$W117*POWER(ED$51,2))+('Summary Data'!$X117*ED$51)+'Summary Data'!$Y117</f>
        <v>-0.42154613818860937</v>
      </c>
      <c r="EE54" s="169">
        <f>('Summary Data'!$V117*POWER(EE$51,3))+('Summary Data'!$W117*POWER(EE$51,2))+('Summary Data'!$X117*EE$51)+'Summary Data'!$Y117</f>
        <v>-0.46241939596351417</v>
      </c>
      <c r="EF54" s="169">
        <f>('Summary Data'!$V117*POWER(EF$51,3))+('Summary Data'!$W117*POWER(EF$51,2))+('Summary Data'!$X117*EF$51)+'Summary Data'!$Y117</f>
        <v>-0.50577927522950628</v>
      </c>
      <c r="EG54" s="169">
        <f>('Summary Data'!$V117*POWER(EG$51,3))+('Summary Data'!$W117*POWER(EG$51,2))+('Summary Data'!$X117*EG$51)+'Summary Data'!$Y117</f>
        <v>-0.55169729404728995</v>
      </c>
      <c r="EH54" s="169">
        <f>('Summary Data'!$V117*POWER(EH$51,3))+('Summary Data'!$W117*POWER(EH$51,2))+('Summary Data'!$X117*EH$51)+'Summary Data'!$Y117</f>
        <v>-0.60024497047756875</v>
      </c>
      <c r="EI54" s="169">
        <f>('Summary Data'!$V117*POWER(EI$51,3))+('Summary Data'!$W117*POWER(EI$51,2))+('Summary Data'!$X117*EI$51)+'Summary Data'!$Y117</f>
        <v>-0.65149382258104827</v>
      </c>
      <c r="EJ54" s="169">
        <f>('Summary Data'!$V117*POWER(EJ$51,3))+('Summary Data'!$W117*POWER(EJ$51,2))+('Summary Data'!$X117*EJ$51)+'Summary Data'!$Y117</f>
        <v>-0.70551536841843054</v>
      </c>
      <c r="EK54" s="169">
        <f>('Summary Data'!$V117*POWER(EK$51,3))+('Summary Data'!$W117*POWER(EK$51,2))+('Summary Data'!$X117*EK$51)+'Summary Data'!$Y117</f>
        <v>-0.76238112605042119</v>
      </c>
      <c r="EL54" s="169">
        <f>('Summary Data'!$V117*POWER(EL$51,3))+('Summary Data'!$W117*POWER(EL$51,2))+('Summary Data'!$X117*EL$51)+'Summary Data'!$Y117</f>
        <v>-0.82216261353772402</v>
      </c>
      <c r="EM54" s="169">
        <f>('Summary Data'!$V117*POWER(EM$51,3))+('Summary Data'!$W117*POWER(EM$51,2))+('Summary Data'!$X117*EM$51)+'Summary Data'!$Y117</f>
        <v>-0.88493134894104242</v>
      </c>
      <c r="EN54" s="169">
        <f>('Summary Data'!$V117*POWER(EN$51,3))+('Summary Data'!$W117*POWER(EN$51,2))+('Summary Data'!$X117*EN$51)+'Summary Data'!$Y117</f>
        <v>-0.95075885032108176</v>
      </c>
      <c r="EO54" s="170">
        <f>('Summary Data'!$V117*POWER(EO$51,3))+('Summary Data'!$W117*POWER(EO$51,2))+('Summary Data'!$X117*EO$51)+'Summary Data'!$Y117</f>
        <v>-1.0197166357385452</v>
      </c>
      <c r="EP54" s="278"/>
    </row>
    <row r="55" spans="2:147" x14ac:dyDescent="0.25">
      <c r="B55" s="271"/>
      <c r="C55" s="272"/>
      <c r="D55" s="272"/>
      <c r="E55" s="273"/>
      <c r="F55" s="127">
        <f t="shared" si="7"/>
        <v>4</v>
      </c>
      <c r="G55" s="168">
        <f t="shared" si="8"/>
        <v>3.7180609386611801E-2</v>
      </c>
      <c r="H55" s="169">
        <f t="shared" si="8"/>
        <v>3.0124292002515304E-2</v>
      </c>
      <c r="I55" s="169">
        <f t="shared" si="8"/>
        <v>2.3882673069227707E-2</v>
      </c>
      <c r="J55" s="169">
        <f t="shared" si="8"/>
        <v>1.8411263934145102E-2</v>
      </c>
      <c r="K55" s="169">
        <f t="shared" si="8"/>
        <v>1.3665575944663593E-2</v>
      </c>
      <c r="L55" s="169">
        <f t="shared" si="8"/>
        <v>9.6011204481792831E-3</v>
      </c>
      <c r="M55" s="169">
        <f t="shared" si="8"/>
        <v>6.1734087920882752E-3</v>
      </c>
      <c r="N55" s="169">
        <f t="shared" si="8"/>
        <v>3.3379523237866693E-3</v>
      </c>
      <c r="O55" s="169">
        <f t="shared" si="8"/>
        <v>2.8583090379008802E-3</v>
      </c>
      <c r="P55" s="169">
        <f t="shared" si="8"/>
        <v>2.8583090379008802E-3</v>
      </c>
      <c r="Q55" s="169">
        <f t="shared" si="8"/>
        <v>2.8583090379008802E-3</v>
      </c>
      <c r="R55" s="169">
        <f t="shared" si="8"/>
        <v>2.8583090379008802E-3</v>
      </c>
      <c r="S55" s="169">
        <f t="shared" si="8"/>
        <v>2.8583090379008802E-3</v>
      </c>
      <c r="T55" s="169">
        <f t="shared" si="8"/>
        <v>2.8583090379008802E-3</v>
      </c>
      <c r="U55" s="169">
        <f t="shared" si="8"/>
        <v>2.8583090379008802E-3</v>
      </c>
      <c r="V55" s="169">
        <f t="shared" si="8"/>
        <v>2.8583090379008802E-3</v>
      </c>
      <c r="W55" s="169">
        <f t="shared" si="8"/>
        <v>2.8583090379008802E-3</v>
      </c>
      <c r="X55" s="169">
        <f t="shared" si="8"/>
        <v>2.8583090379008802E-3</v>
      </c>
      <c r="Y55" s="169">
        <f t="shared" si="8"/>
        <v>2.8583090379008802E-3</v>
      </c>
      <c r="Z55" s="169">
        <f t="shared" si="8"/>
        <v>2.8583090379008802E-3</v>
      </c>
      <c r="AA55" s="169">
        <f t="shared" si="8"/>
        <v>2.8583090379008802E-3</v>
      </c>
      <c r="AB55" s="169">
        <f t="shared" si="8"/>
        <v>2.8583090379008802E-3</v>
      </c>
      <c r="AC55" s="169">
        <f t="shared" si="8"/>
        <v>2.8583090379008802E-3</v>
      </c>
      <c r="AD55" s="169">
        <f t="shared" si="8"/>
        <v>2.8583090379008802E-3</v>
      </c>
      <c r="AE55" s="169">
        <f t="shared" si="8"/>
        <v>2.8583090379008802E-3</v>
      </c>
      <c r="AF55" s="169">
        <f t="shared" si="8"/>
        <v>2.8583090379008802E-3</v>
      </c>
      <c r="AG55" s="169">
        <f t="shared" si="8"/>
        <v>2.8228571428570992E-3</v>
      </c>
      <c r="AH55" s="169">
        <f t="shared" si="8"/>
        <v>2.4898873835247914E-3</v>
      </c>
      <c r="AI55" s="169">
        <f t="shared" si="8"/>
        <v>1.8149111073000601E-3</v>
      </c>
      <c r="AJ55" s="169">
        <f t="shared" si="8"/>
        <v>7.5343966157889741E-4</v>
      </c>
      <c r="AK55" s="169">
        <f t="shared" si="8"/>
        <v>0</v>
      </c>
      <c r="AL55" s="169">
        <f t="shared" si="8"/>
        <v>0</v>
      </c>
      <c r="AM55" s="169">
        <v>0</v>
      </c>
      <c r="AN55" s="169">
        <v>0</v>
      </c>
      <c r="AO55" s="169">
        <v>0</v>
      </c>
      <c r="AP55" s="169">
        <v>0</v>
      </c>
      <c r="AQ55" s="169">
        <v>0</v>
      </c>
      <c r="AR55" s="169">
        <v>0</v>
      </c>
      <c r="AS55" s="169">
        <v>0</v>
      </c>
      <c r="AT55" s="169">
        <v>0</v>
      </c>
      <c r="AU55" s="169">
        <v>0</v>
      </c>
      <c r="AV55" s="169">
        <v>0</v>
      </c>
      <c r="AW55" s="169">
        <v>0</v>
      </c>
      <c r="AX55" s="169">
        <v>0</v>
      </c>
      <c r="AY55" s="169">
        <v>0</v>
      </c>
      <c r="AZ55" s="169">
        <v>0</v>
      </c>
      <c r="BA55" s="169">
        <v>0</v>
      </c>
      <c r="BB55" s="169">
        <v>0</v>
      </c>
      <c r="BC55" s="169">
        <v>0</v>
      </c>
      <c r="BD55" s="169">
        <v>0</v>
      </c>
      <c r="BE55" s="169">
        <v>0</v>
      </c>
      <c r="BF55" s="169">
        <v>0</v>
      </c>
      <c r="BG55" s="169">
        <v>0</v>
      </c>
      <c r="BH55" s="169">
        <v>0</v>
      </c>
      <c r="BI55" s="169">
        <v>0</v>
      </c>
      <c r="BJ55" s="169">
        <v>0</v>
      </c>
      <c r="BK55" s="169">
        <v>0</v>
      </c>
      <c r="BL55" s="169">
        <v>0</v>
      </c>
      <c r="BM55" s="169">
        <v>0</v>
      </c>
      <c r="BN55" s="169">
        <v>0</v>
      </c>
      <c r="BO55" s="169">
        <v>0</v>
      </c>
      <c r="BP55" s="169">
        <v>0</v>
      </c>
      <c r="BQ55" s="169">
        <v>0</v>
      </c>
      <c r="BR55" s="169">
        <v>0</v>
      </c>
      <c r="BS55" s="169">
        <v>0</v>
      </c>
      <c r="BT55" s="170">
        <v>0</v>
      </c>
      <c r="BU55" s="278"/>
      <c r="CA55" s="214">
        <f t="shared" si="9"/>
        <v>0</v>
      </c>
      <c r="CB55" s="168">
        <f>('Summary Data'!$V116*POWER(CB$51,3))+('Summary Data'!$W116*POWER(CB$51,2))+('Summary Data'!$X116*CB$51)+'Summary Data'!$Y116</f>
        <v>3.7180609386611801E-2</v>
      </c>
      <c r="CC55" s="169">
        <f>('Summary Data'!$V116*POWER(CC$51,3))+('Summary Data'!$W116*POWER(CC$51,2))+('Summary Data'!$X116*CC$51)+'Summary Data'!$Y116</f>
        <v>3.0124292002515304E-2</v>
      </c>
      <c r="CD55" s="169">
        <f>('Summary Data'!$V116*POWER(CD$51,3))+('Summary Data'!$W116*POWER(CD$51,2))+('Summary Data'!$X116*CD$51)+'Summary Data'!$Y116</f>
        <v>2.3882673069227707E-2</v>
      </c>
      <c r="CE55" s="169">
        <f>('Summary Data'!$V116*POWER(CE$51,3))+('Summary Data'!$W116*POWER(CE$51,2))+('Summary Data'!$X116*CE$51)+'Summary Data'!$Y116</f>
        <v>1.8411263934145102E-2</v>
      </c>
      <c r="CF55" s="169">
        <f>('Summary Data'!$V116*POWER(CF$51,3))+('Summary Data'!$W116*POWER(CF$51,2))+('Summary Data'!$X116*CF$51)+'Summary Data'!$Y116</f>
        <v>1.3665575944663593E-2</v>
      </c>
      <c r="CG55" s="169">
        <f>('Summary Data'!$V116*POWER(CG$51,3))+('Summary Data'!$W116*POWER(CG$51,2))+('Summary Data'!$X116*CG$51)+'Summary Data'!$Y116</f>
        <v>9.6011204481792831E-3</v>
      </c>
      <c r="CH55" s="169">
        <f>('Summary Data'!$V116*POWER(CH$51,3))+('Summary Data'!$W116*POWER(CH$51,2))+('Summary Data'!$X116*CH$51)+'Summary Data'!$Y116</f>
        <v>6.1734087920882752E-3</v>
      </c>
      <c r="CI55" s="169">
        <f>('Summary Data'!$V116*POWER(CI$51,3))+('Summary Data'!$W116*POWER(CI$51,2))+('Summary Data'!$X116*CI$51)+'Summary Data'!$Y116</f>
        <v>3.3379523237866693E-3</v>
      </c>
      <c r="CJ55" s="169">
        <f>('Summary Data'!$V116*POWER(CJ$51,3))+('Summary Data'!$W116*POWER(CJ$51,2))+('Summary Data'!$X116*CJ$51)+'Summary Data'!$Y116</f>
        <v>1.0502623906705547E-3</v>
      </c>
      <c r="CK55" s="169">
        <f>('Summary Data'!$V116*POWER(CK$51,3))+('Summary Data'!$W116*POWER(CK$51,2))+('Summary Data'!$X116*CK$51)+'Summary Data'!$Y116</f>
        <v>-7.3414965986394465E-4</v>
      </c>
      <c r="CL55" s="169">
        <f>('Summary Data'!$V116*POWER(CL$51,3))+('Summary Data'!$W116*POWER(CL$51,2))+('Summary Data'!$X116*CL$51)+'Summary Data'!$Y116</f>
        <v>-2.0597724804207324E-3</v>
      </c>
      <c r="CM55" s="169">
        <f>('Summary Data'!$V116*POWER(CM$51,3))+('Summary Data'!$W116*POWER(CM$51,2))+('Summary Data'!$X116*CM$51)+'Summary Data'!$Y116</f>
        <v>-2.9710947236037261E-3</v>
      </c>
      <c r="CN55" s="169">
        <f>('Summary Data'!$V116*POWER(CN$51,3))+('Summary Data'!$W116*POWER(CN$51,2))+('Summary Data'!$X116*CN$51)+'Summary Data'!$Y116</f>
        <v>-3.5126050420168087E-3</v>
      </c>
      <c r="CO55" s="169">
        <f>('Summary Data'!$V116*POWER(CO$51,3))+('Summary Data'!$W116*POWER(CO$51,2))+('Summary Data'!$X116*CO$51)+'Summary Data'!$Y116</f>
        <v>-3.728792088263877E-3</v>
      </c>
      <c r="CP55" s="169">
        <f>('Summary Data'!$V116*POWER(CP$51,3))+('Summary Data'!$W116*POWER(CP$51,2))+('Summary Data'!$X116*CP$51)+'Summary Data'!$Y116</f>
        <v>-3.6641445149488416E-3</v>
      </c>
      <c r="CQ55" s="169">
        <f>('Summary Data'!$V116*POWER(CQ$51,3))+('Summary Data'!$W116*POWER(CQ$51,2))+('Summary Data'!$X116*CQ$51)+'Summary Data'!$Y116</f>
        <v>-3.3631509746755855E-3</v>
      </c>
      <c r="CR55" s="169">
        <f>('Summary Data'!$V116*POWER(CR$51,3))+('Summary Data'!$W116*POWER(CR$51,2))+('Summary Data'!$X116*CR$51)+'Summary Data'!$Y116</f>
        <v>-2.8703001200480194E-3</v>
      </c>
      <c r="CS55" s="169">
        <f>('Summary Data'!$V116*POWER(CS$51,3))+('Summary Data'!$W116*POWER(CS$51,2))+('Summary Data'!$X116*CS$51)+'Summary Data'!$Y116</f>
        <v>-2.2300806036700538E-3</v>
      </c>
      <c r="CT55" s="169">
        <f>('Summary Data'!$V116*POWER(CT$51,3))+('Summary Data'!$W116*POWER(CT$51,2))+('Summary Data'!$X116*CT$51)+'Summary Data'!$Y116</f>
        <v>-1.4869810781455717E-3</v>
      </c>
      <c r="CU55" s="169">
        <f>('Summary Data'!$V116*POWER(CU$51,3))+('Summary Data'!$W116*POWER(CU$51,2))+('Summary Data'!$X116*CU$51)+'Summary Data'!$Y116</f>
        <v>-6.8549019607844208E-4</v>
      </c>
      <c r="CV55" s="169">
        <f>('Summary Data'!$V116*POWER(CV$51,3))+('Summary Data'!$W116*POWER(CV$51,2))+('Summary Data'!$X116*CV$51)+'Summary Data'!$Y116</f>
        <v>1.2990338992739658E-4</v>
      </c>
      <c r="CW55" s="169">
        <f>('Summary Data'!$V116*POWER(CW$51,3))+('Summary Data'!$W116*POWER(CW$51,2))+('Summary Data'!$X116*CW$51)+'Summary Data'!$Y116</f>
        <v>9.1471102726801978E-4</v>
      </c>
      <c r="CX55" s="169">
        <f>('Summary Data'!$V116*POWER(CX$51,3))+('Summary Data'!$W116*POWER(CX$51,2))+('Summary Data'!$X116*CX$51)+'Summary Data'!$Y116</f>
        <v>1.624444063339614E-3</v>
      </c>
      <c r="CY55" s="169">
        <f>('Summary Data'!$V116*POWER(CY$51,3))+('Summary Data'!$W116*POWER(CY$51,2))+('Summary Data'!$X116*CY$51)+'Summary Data'!$Y116</f>
        <v>2.2146138455381992E-3</v>
      </c>
      <c r="CZ55" s="169">
        <f>('Summary Data'!$V116*POWER(CZ$51,3))+('Summary Data'!$W116*POWER(CZ$51,2))+('Summary Data'!$X116*CZ$51)+'Summary Data'!$Y116</f>
        <v>2.6407317212599202E-3</v>
      </c>
      <c r="DA55" s="169">
        <f>('Summary Data'!$V116*POWER(DA$51,3))+('Summary Data'!$W116*POWER(DA$51,2))+('Summary Data'!$X116*DA$51)+'Summary Data'!$Y116</f>
        <v>2.8583090379008802E-3</v>
      </c>
      <c r="DB55" s="169">
        <f>('Summary Data'!$V116*POWER(DB$51,3))+('Summary Data'!$W116*POWER(DB$51,2))+('Summary Data'!$X116*DB$51)+'Summary Data'!$Y116</f>
        <v>2.8228571428570992E-3</v>
      </c>
      <c r="DC55" s="169">
        <f>('Summary Data'!$V116*POWER(DC$51,3))+('Summary Data'!$W116*POWER(DC$51,2))+('Summary Data'!$X116*DC$51)+'Summary Data'!$Y116</f>
        <v>2.4898873835247914E-3</v>
      </c>
      <c r="DD55" s="169">
        <f>('Summary Data'!$V116*POWER(DD$51,3))+('Summary Data'!$W116*POWER(DD$51,2))+('Summary Data'!$X116*DD$51)+'Summary Data'!$Y116</f>
        <v>1.8149111073000601E-3</v>
      </c>
      <c r="DE55" s="169">
        <f>('Summary Data'!$V116*POWER(DE$51,3))+('Summary Data'!$W116*POWER(DE$51,2))+('Summary Data'!$X116*DE$51)+'Summary Data'!$Y116</f>
        <v>7.5343966157889741E-4</v>
      </c>
      <c r="DF55" s="169">
        <f>('Summary Data'!$V116*POWER(DF$51,3))+('Summary Data'!$W116*POWER(DF$51,2))+('Summary Data'!$X116*DF$51)+'Summary Data'!$Y116</f>
        <v>-7.3901560624253793E-4</v>
      </c>
      <c r="DG55" s="169">
        <f>('Summary Data'!$V116*POWER(DG$51,3))+('Summary Data'!$W116*POWER(DG$51,2))+('Summary Data'!$X116*DG$51)+'Summary Data'!$Y116</f>
        <v>-2.7069433487681149E-3</v>
      </c>
      <c r="DH55" s="169">
        <f>('Summary Data'!$V116*POWER(DH$51,3))+('Summary Data'!$W116*POWER(DH$51,2))+('Summary Data'!$X116*DH$51)+'Summary Data'!$Y116</f>
        <v>-5.1948322186017581E-3</v>
      </c>
      <c r="DI55" s="169">
        <f>('Summary Data'!$V116*POWER(DI$51,3))+('Summary Data'!$W116*POWER(DI$51,2))+('Summary Data'!$X116*DI$51)+'Summary Data'!$Y116</f>
        <v>-8.2471708683474476E-3</v>
      </c>
      <c r="DJ55" s="169">
        <f>('Summary Data'!$V116*POWER(DJ$51,3))+('Summary Data'!$W116*POWER(DJ$51,2))+('Summary Data'!$X116*DJ$51)+'Summary Data'!$Y116</f>
        <v>-1.1908447950608941E-2</v>
      </c>
      <c r="DK55" s="169">
        <f>('Summary Data'!$V116*POWER(DK$51,3))+('Summary Data'!$W116*POWER(DK$51,2))+('Summary Data'!$X116*DK$51)+'Summary Data'!$Y116</f>
        <v>-1.6223152117990108E-2</v>
      </c>
      <c r="DL55" s="169">
        <f>('Summary Data'!$V116*POWER(DL$51,3))+('Summary Data'!$W116*POWER(DL$51,2))+('Summary Data'!$X116*DL$51)+'Summary Data'!$Y116</f>
        <v>-2.123577202309504E-2</v>
      </c>
      <c r="DM55" s="169">
        <f>('Summary Data'!$V116*POWER(DM$51,3))+('Summary Data'!$W116*POWER(DM$51,2))+('Summary Data'!$X116*DM$51)+'Summary Data'!$Y116</f>
        <v>-2.6990796318527494E-2</v>
      </c>
      <c r="DN55" s="169">
        <f>('Summary Data'!$V116*POWER(DN$51,3))+('Summary Data'!$W116*POWER(DN$51,2))+('Summary Data'!$X116*DN$51)+'Summary Data'!$Y116</f>
        <v>-3.353271365689145E-2</v>
      </c>
      <c r="DO55" s="169">
        <f>('Summary Data'!$V116*POWER(DO$51,3))+('Summary Data'!$W116*POWER(DO$51,2))+('Summary Data'!$X116*DO$51)+'Summary Data'!$Y116</f>
        <v>-4.0906012690790777E-2</v>
      </c>
      <c r="DP55" s="169">
        <f>('Summary Data'!$V116*POWER(DP$51,3))+('Summary Data'!$W116*POWER(DP$51,2))+('Summary Data'!$X116*DP$51)+'Summary Data'!$Y116</f>
        <v>-4.915518207282929E-2</v>
      </c>
      <c r="DQ55" s="169">
        <f>('Summary Data'!$V116*POWER(DQ$51,3))+('Summary Data'!$W116*POWER(DQ$51,2))+('Summary Data'!$X116*DQ$51)+'Summary Data'!$Y116</f>
        <v>-5.8324710455610967E-2</v>
      </c>
      <c r="DR55" s="169">
        <f>('Summary Data'!$V116*POWER(DR$51,3))+('Summary Data'!$W116*POWER(DR$51,2))+('Summary Data'!$X116*DR$51)+'Summary Data'!$Y116</f>
        <v>-6.8459086491739679E-2</v>
      </c>
      <c r="DS55" s="169">
        <f>('Summary Data'!$V116*POWER(DS$51,3))+('Summary Data'!$W116*POWER(DS$51,2))+('Summary Data'!$X116*DS$51)+'Summary Data'!$Y116</f>
        <v>-7.9602798833819349E-2</v>
      </c>
      <c r="DT55" s="169">
        <f>('Summary Data'!$V116*POWER(DT$51,3))+('Summary Data'!$W116*POWER(DT$51,2))+('Summary Data'!$X116*DT$51)+'Summary Data'!$Y116</f>
        <v>-9.1800336134454069E-2</v>
      </c>
      <c r="DU55" s="169">
        <f>('Summary Data'!$V116*POWER(DU$51,3))+('Summary Data'!$W116*POWER(DU$51,2))+('Summary Data'!$X116*DU$51)+'Summary Data'!$Y116</f>
        <v>-0.10509618704624726</v>
      </c>
      <c r="DV55" s="169">
        <f>('Summary Data'!$V116*POWER(DV$51,3))+('Summary Data'!$W116*POWER(DV$51,2))+('Summary Data'!$X116*DV$51)+'Summary Data'!$Y116</f>
        <v>-0.11953484022180325</v>
      </c>
      <c r="DW55" s="169">
        <f>('Summary Data'!$V116*POWER(DW$51,3))+('Summary Data'!$W116*POWER(DW$51,2))+('Summary Data'!$X116*DW$51)+'Summary Data'!$Y116</f>
        <v>-0.13516078431372577</v>
      </c>
      <c r="DX55" s="169">
        <f>('Summary Data'!$V116*POWER(DX$51,3))+('Summary Data'!$W116*POWER(DX$51,2))+('Summary Data'!$X116*DX$51)+'Summary Data'!$Y116</f>
        <v>-0.15201850797461872</v>
      </c>
      <c r="DY55" s="169">
        <f>('Summary Data'!$V116*POWER(DY$51,3))+('Summary Data'!$W116*POWER(DY$51,2))+('Summary Data'!$X116*DY$51)+'Summary Data'!$Y116</f>
        <v>-0.17015249985708611</v>
      </c>
      <c r="DZ55" s="169">
        <f>('Summary Data'!$V116*POWER(DZ$51,3))+('Summary Data'!$W116*POWER(DZ$51,2))+('Summary Data'!$X116*DZ$51)+'Summary Data'!$Y116</f>
        <v>-0.18960724861373154</v>
      </c>
      <c r="EA55" s="169">
        <f>('Summary Data'!$V116*POWER(EA$51,3))+('Summary Data'!$W116*POWER(EA$51,2))+('Summary Data'!$X116*EA$51)+'Summary Data'!$Y116</f>
        <v>-0.21042724289715933</v>
      </c>
      <c r="EB55" s="169">
        <f>('Summary Data'!$V116*POWER(EB$51,3))+('Summary Data'!$W116*POWER(EB$51,2))+('Summary Data'!$X116*EB$51)+'Summary Data'!$Y116</f>
        <v>-0.23265697135997301</v>
      </c>
      <c r="EC55" s="169">
        <f>('Summary Data'!$V116*POWER(EC$51,3))+('Summary Data'!$W116*POWER(EC$51,2))+('Summary Data'!$X116*EC$51)+'Summary Data'!$Y116</f>
        <v>-0.25634092265477681</v>
      </c>
      <c r="ED55" s="169">
        <f>('Summary Data'!$V116*POWER(ED$51,3))+('Summary Data'!$W116*POWER(ED$51,2))+('Summary Data'!$X116*ED$51)+'Summary Data'!$Y116</f>
        <v>-0.28152358543417422</v>
      </c>
      <c r="EE55" s="169">
        <f>('Summary Data'!$V116*POWER(EE$51,3))+('Summary Data'!$W116*POWER(EE$51,2))+('Summary Data'!$X116*EE$51)+'Summary Data'!$Y116</f>
        <v>-0.30824944835076939</v>
      </c>
      <c r="EF55" s="169">
        <f>('Summary Data'!$V116*POWER(EF$51,3))+('Summary Data'!$W116*POWER(EF$51,2))+('Summary Data'!$X116*EF$51)+'Summary Data'!$Y116</f>
        <v>-0.33656300005716644</v>
      </c>
      <c r="EG55" s="169">
        <f>('Summary Data'!$V116*POWER(EG$51,3))+('Summary Data'!$W116*POWER(EG$51,2))+('Summary Data'!$X116*EG$51)+'Summary Data'!$Y116</f>
        <v>-0.36650872920596889</v>
      </c>
      <c r="EH55" s="169">
        <f>('Summary Data'!$V116*POWER(EH$51,3))+('Summary Data'!$W116*POWER(EH$51,2))+('Summary Data'!$X116*EH$51)+'Summary Data'!$Y116</f>
        <v>-0.3981311244497806</v>
      </c>
      <c r="EI55" s="169">
        <f>('Summary Data'!$V116*POWER(EI$51,3))+('Summary Data'!$W116*POWER(EI$51,2))+('Summary Data'!$X116*EI$51)+'Summary Data'!$Y116</f>
        <v>-0.43147467444120602</v>
      </c>
      <c r="EJ55" s="169">
        <f>('Summary Data'!$V116*POWER(EJ$51,3))+('Summary Data'!$W116*POWER(EJ$51,2))+('Summary Data'!$X116*EJ$51)+'Summary Data'!$Y116</f>
        <v>-0.46658386783284811</v>
      </c>
      <c r="EK55" s="169">
        <f>('Summary Data'!$V116*POWER(EK$51,3))+('Summary Data'!$W116*POWER(EK$51,2))+('Summary Data'!$X116*EK$51)+'Summary Data'!$Y116</f>
        <v>-0.50350319327731174</v>
      </c>
      <c r="EL55" s="169">
        <f>('Summary Data'!$V116*POWER(EL$51,3))+('Summary Data'!$W116*POWER(EL$51,2))+('Summary Data'!$X116*EL$51)+'Summary Data'!$Y116</f>
        <v>-0.54227713942720035</v>
      </c>
      <c r="EM55" s="169">
        <f>('Summary Data'!$V116*POWER(EM$51,3))+('Summary Data'!$W116*POWER(EM$51,2))+('Summary Data'!$X116*EM$51)+'Summary Data'!$Y116</f>
        <v>-0.5829501949351179</v>
      </c>
      <c r="EN55" s="169">
        <f>('Summary Data'!$V116*POWER(EN$51,3))+('Summary Data'!$W116*POWER(EN$51,2))+('Summary Data'!$X116*EN$51)+'Summary Data'!$Y116</f>
        <v>-0.62556684845366806</v>
      </c>
      <c r="EO55" s="170">
        <f>('Summary Data'!$V116*POWER(EO$51,3))+('Summary Data'!$W116*POWER(EO$51,2))+('Summary Data'!$X116*EO$51)+'Summary Data'!$Y116</f>
        <v>-0.67017158863545512</v>
      </c>
      <c r="EP55" s="278"/>
    </row>
    <row r="56" spans="2:147" x14ac:dyDescent="0.25">
      <c r="B56" s="271"/>
      <c r="C56" s="272"/>
      <c r="D56" s="272"/>
      <c r="E56" s="273"/>
      <c r="F56" s="127">
        <f t="shared" si="7"/>
        <v>4.5</v>
      </c>
      <c r="G56" s="168">
        <f t="shared" si="8"/>
        <v>4.8355728225356109E-2</v>
      </c>
      <c r="H56" s="169">
        <f t="shared" si="8"/>
        <v>3.9423104169140216E-2</v>
      </c>
      <c r="I56" s="169">
        <f t="shared" si="8"/>
        <v>3.1505204138798405E-2</v>
      </c>
      <c r="J56" s="169">
        <f t="shared" si="8"/>
        <v>2.4547200823186448E-2</v>
      </c>
      <c r="K56" s="169">
        <f t="shared" si="8"/>
        <v>1.8494266911160094E-2</v>
      </c>
      <c r="L56" s="169">
        <f t="shared" si="8"/>
        <v>1.3291575091575115E-2</v>
      </c>
      <c r="M56" s="169">
        <f t="shared" si="8"/>
        <v>8.8842980532872762E-3</v>
      </c>
      <c r="N56" s="169">
        <f t="shared" si="8"/>
        <v>5.2176084851523266E-3</v>
      </c>
      <c r="O56" s="169">
        <f t="shared" si="8"/>
        <v>3.3545189504373685E-3</v>
      </c>
      <c r="P56" s="169">
        <f t="shared" si="8"/>
        <v>3.3545189504373685E-3</v>
      </c>
      <c r="Q56" s="169">
        <f t="shared" si="8"/>
        <v>3.3545189504373685E-3</v>
      </c>
      <c r="R56" s="169">
        <f t="shared" si="8"/>
        <v>3.3545189504373685E-3</v>
      </c>
      <c r="S56" s="169">
        <f t="shared" si="8"/>
        <v>3.3545189504373685E-3</v>
      </c>
      <c r="T56" s="169">
        <f t="shared" si="8"/>
        <v>3.3545189504373685E-3</v>
      </c>
      <c r="U56" s="169">
        <f t="shared" si="8"/>
        <v>3.3545189504373685E-3</v>
      </c>
      <c r="V56" s="169">
        <f t="shared" si="8"/>
        <v>3.3545189504373685E-3</v>
      </c>
      <c r="W56" s="169">
        <f t="shared" si="8"/>
        <v>3.3545189504373685E-3</v>
      </c>
      <c r="X56" s="169">
        <f t="shared" si="8"/>
        <v>3.3545189504373685E-3</v>
      </c>
      <c r="Y56" s="169">
        <f t="shared" si="8"/>
        <v>3.3545189504373685E-3</v>
      </c>
      <c r="Z56" s="169">
        <f t="shared" si="8"/>
        <v>3.3545189504373685E-3</v>
      </c>
      <c r="AA56" s="169">
        <f t="shared" si="8"/>
        <v>3.3545189504373685E-3</v>
      </c>
      <c r="AB56" s="169">
        <f t="shared" si="8"/>
        <v>3.3545189504373685E-3</v>
      </c>
      <c r="AC56" s="169">
        <f t="shared" si="8"/>
        <v>3.3545189504373685E-3</v>
      </c>
      <c r="AD56" s="169">
        <f t="shared" si="8"/>
        <v>3.3545189504373685E-3</v>
      </c>
      <c r="AE56" s="169">
        <f t="shared" si="8"/>
        <v>3.3545189504373685E-3</v>
      </c>
      <c r="AF56" s="169">
        <f t="shared" si="8"/>
        <v>3.3545189504373685E-3</v>
      </c>
      <c r="AG56" s="169">
        <f t="shared" si="8"/>
        <v>3.3418021978022239E-3</v>
      </c>
      <c r="AH56" s="169">
        <f t="shared" si="8"/>
        <v>2.9731266924352129E-3</v>
      </c>
      <c r="AI56" s="169">
        <f t="shared" si="8"/>
        <v>2.1936651231921622E-3</v>
      </c>
      <c r="AJ56" s="169">
        <f t="shared" si="8"/>
        <v>9.4859017892875985E-4</v>
      </c>
      <c r="AK56" s="169">
        <f t="shared" si="8"/>
        <v>0</v>
      </c>
      <c r="AL56" s="169">
        <f t="shared" si="8"/>
        <v>0</v>
      </c>
      <c r="AM56" s="169">
        <v>0</v>
      </c>
      <c r="AN56" s="169">
        <v>0</v>
      </c>
      <c r="AO56" s="169">
        <v>0</v>
      </c>
      <c r="AP56" s="169">
        <v>0</v>
      </c>
      <c r="AQ56" s="169">
        <v>0</v>
      </c>
      <c r="AR56" s="169">
        <v>0</v>
      </c>
      <c r="AS56" s="169">
        <v>0</v>
      </c>
      <c r="AT56" s="169">
        <v>0</v>
      </c>
      <c r="AU56" s="169">
        <v>0</v>
      </c>
      <c r="AV56" s="169">
        <v>0</v>
      </c>
      <c r="AW56" s="169">
        <v>0</v>
      </c>
      <c r="AX56" s="169">
        <v>0</v>
      </c>
      <c r="AY56" s="169">
        <v>0</v>
      </c>
      <c r="AZ56" s="169">
        <v>0</v>
      </c>
      <c r="BA56" s="169">
        <v>0</v>
      </c>
      <c r="BB56" s="169">
        <v>0</v>
      </c>
      <c r="BC56" s="169">
        <v>0</v>
      </c>
      <c r="BD56" s="169">
        <v>0</v>
      </c>
      <c r="BE56" s="169">
        <v>0</v>
      </c>
      <c r="BF56" s="169">
        <v>0</v>
      </c>
      <c r="BG56" s="169">
        <v>0</v>
      </c>
      <c r="BH56" s="169">
        <v>0</v>
      </c>
      <c r="BI56" s="169">
        <v>0</v>
      </c>
      <c r="BJ56" s="169">
        <v>0</v>
      </c>
      <c r="BK56" s="169">
        <v>0</v>
      </c>
      <c r="BL56" s="169">
        <v>0</v>
      </c>
      <c r="BM56" s="169">
        <v>0</v>
      </c>
      <c r="BN56" s="169">
        <v>0</v>
      </c>
      <c r="BO56" s="169">
        <v>0</v>
      </c>
      <c r="BP56" s="169">
        <v>0</v>
      </c>
      <c r="BQ56" s="169">
        <v>0</v>
      </c>
      <c r="BR56" s="169">
        <v>0</v>
      </c>
      <c r="BS56" s="169">
        <v>0</v>
      </c>
      <c r="BT56" s="170">
        <v>0</v>
      </c>
      <c r="BU56" s="278"/>
      <c r="CA56" s="214">
        <f t="shared" si="9"/>
        <v>0</v>
      </c>
      <c r="CB56" s="168">
        <f>('Summary Data'!$V115*POWER(CB$51,3))+('Summary Data'!$W115*POWER(CB$51,2))+('Summary Data'!$X115*CB$51)+'Summary Data'!$Y115</f>
        <v>4.8355728225356109E-2</v>
      </c>
      <c r="CC56" s="169">
        <f>('Summary Data'!$V115*POWER(CC$51,3))+('Summary Data'!$W115*POWER(CC$51,2))+('Summary Data'!$X115*CC$51)+'Summary Data'!$Y115</f>
        <v>3.9423104169140216E-2</v>
      </c>
      <c r="CD56" s="169">
        <f>('Summary Data'!$V115*POWER(CD$51,3))+('Summary Data'!$W115*POWER(CD$51,2))+('Summary Data'!$X115*CD$51)+'Summary Data'!$Y115</f>
        <v>3.1505204138798405E-2</v>
      </c>
      <c r="CE56" s="169">
        <f>('Summary Data'!$V115*POWER(CE$51,3))+('Summary Data'!$W115*POWER(CE$51,2))+('Summary Data'!$X115*CE$51)+'Summary Data'!$Y115</f>
        <v>2.4547200823186448E-2</v>
      </c>
      <c r="CF56" s="169">
        <f>('Summary Data'!$V115*POWER(CF$51,3))+('Summary Data'!$W115*POWER(CF$51,2))+('Summary Data'!$X115*CF$51)+'Summary Data'!$Y115</f>
        <v>1.8494266911160094E-2</v>
      </c>
      <c r="CG56" s="169">
        <f>('Summary Data'!$V115*POWER(CG$51,3))+('Summary Data'!$W115*POWER(CG$51,2))+('Summary Data'!$X115*CG$51)+'Summary Data'!$Y115</f>
        <v>1.3291575091575115E-2</v>
      </c>
      <c r="CH56" s="169">
        <f>('Summary Data'!$V115*POWER(CH$51,3))+('Summary Data'!$W115*POWER(CH$51,2))+('Summary Data'!$X115*CH$51)+'Summary Data'!$Y115</f>
        <v>8.8842980532872762E-3</v>
      </c>
      <c r="CI56" s="169">
        <f>('Summary Data'!$V115*POWER(CI$51,3))+('Summary Data'!$W115*POWER(CI$51,2))+('Summary Data'!$X115*CI$51)+'Summary Data'!$Y115</f>
        <v>5.2176084851523266E-3</v>
      </c>
      <c r="CJ56" s="169">
        <f>('Summary Data'!$V115*POWER(CJ$51,3))+('Summary Data'!$W115*POWER(CJ$51,2))+('Summary Data'!$X115*CJ$51)+'Summary Data'!$Y115</f>
        <v>2.2366790760260241E-3</v>
      </c>
      <c r="CK56" s="169">
        <f>('Summary Data'!$V115*POWER(CK$51,3))+('Summary Data'!$W115*POWER(CK$51,2))+('Summary Data'!$X115*CK$51)+'Summary Data'!$Y115</f>
        <v>-1.1331748523583929E-4</v>
      </c>
      <c r="CL56" s="169">
        <f>('Summary Data'!$V115*POWER(CL$51,3))+('Summary Data'!$W115*POWER(CL$51,2))+('Summary Data'!$X115*CL$51)+'Summary Data'!$Y115</f>
        <v>-1.8872085097775132E-3</v>
      </c>
      <c r="CM56" s="169">
        <f>('Summary Data'!$V115*POWER(CM$51,3))+('Summary Data'!$W115*POWER(CM$51,2))+('Summary Data'!$X115*CM$51)+'Summary Data'!$Y115</f>
        <v>-3.139821308743268E-3</v>
      </c>
      <c r="CN56" s="169">
        <f>('Summary Data'!$V115*POWER(CN$51,3))+('Summary Data'!$W115*POWER(CN$51,2))+('Summary Data'!$X115*CN$51)+'Summary Data'!$Y115</f>
        <v>-3.925983193277291E-3</v>
      </c>
      <c r="CO56" s="169">
        <f>('Summary Data'!$V115*POWER(CO$51,3))+('Summary Data'!$W115*POWER(CO$51,2))+('Summary Data'!$X115*CO$51)+'Summary Data'!$Y115</f>
        <v>-4.3005214745238662E-3</v>
      </c>
      <c r="CP56" s="169">
        <f>('Summary Data'!$V115*POWER(CP$51,3))+('Summary Data'!$W115*POWER(CP$51,2))+('Summary Data'!$X115*CP$51)+'Summary Data'!$Y115</f>
        <v>-4.3182634636272088E-3</v>
      </c>
      <c r="CQ56" s="169">
        <f>('Summary Data'!$V115*POWER(CQ$51,3))+('Summary Data'!$W115*POWER(CQ$51,2))+('Summary Data'!$X115*CQ$51)+'Summary Data'!$Y115</f>
        <v>-4.0340364717315474E-3</v>
      </c>
      <c r="CR56" s="169">
        <f>('Summary Data'!$V115*POWER(CR$51,3))+('Summary Data'!$W115*POWER(CR$51,2))+('Summary Data'!$X115*CR$51)+'Summary Data'!$Y115</f>
        <v>-3.5026678099811248E-3</v>
      </c>
      <c r="CS56" s="169">
        <f>('Summary Data'!$V115*POWER(CS$51,3))+('Summary Data'!$W115*POWER(CS$51,2))+('Summary Data'!$X115*CS$51)+'Summary Data'!$Y115</f>
        <v>-2.7789847895201836E-3</v>
      </c>
      <c r="CT56" s="169">
        <f>('Summary Data'!$V115*POWER(CT$51,3))+('Summary Data'!$W115*POWER(CT$51,2))+('Summary Data'!$X115*CT$51)+'Summary Data'!$Y115</f>
        <v>-1.9178147214929803E-3</v>
      </c>
      <c r="CU56" s="169">
        <f>('Summary Data'!$V115*POWER(CU$51,3))+('Summary Data'!$W115*POWER(CU$51,2))+('Summary Data'!$X115*CU$51)+'Summary Data'!$Y115</f>
        <v>-9.739849170437298E-4</v>
      </c>
      <c r="CV56" s="169">
        <f>('Summary Data'!$V115*POWER(CV$51,3))+('Summary Data'!$W115*POWER(CV$51,2))+('Summary Data'!$X115*CV$51)+'Summary Data'!$Y115</f>
        <v>-2.3226873166470874E-6</v>
      </c>
      <c r="CW56" s="169">
        <f>('Summary Data'!$V115*POWER(CW$51,3))+('Summary Data'!$W115*POWER(CW$51,2))+('Summary Data'!$X115*CW$51)+'Summary Data'!$Y115</f>
        <v>9.4234465654394195E-4</v>
      </c>
      <c r="CX56" s="169">
        <f>('Summary Data'!$V115*POWER(CX$51,3))+('Summary Data'!$W115*POWER(CX$51,2))+('Summary Data'!$X115*CX$51)+'Summary Data'!$Y115</f>
        <v>1.8051898033939195E-3</v>
      </c>
      <c r="CY56" s="169">
        <f>('Summary Data'!$V115*POWER(CY$51,3))+('Summary Data'!$W115*POWER(CY$51,2))+('Summary Data'!$X115*CY$51)+'Summary Data'!$Y115</f>
        <v>2.5313854420889736E-3</v>
      </c>
      <c r="CZ56" s="169">
        <f>('Summary Data'!$V115*POWER(CZ$51,3))+('Summary Data'!$W115*POWER(CZ$51,2))+('Summary Data'!$X115*CZ$51)+'Summary Data'!$Y115</f>
        <v>3.06610426148482E-3</v>
      </c>
      <c r="DA56" s="169">
        <f>('Summary Data'!$V115*POWER(DA$51,3))+('Summary Data'!$W115*POWER(DA$51,2))+('Summary Data'!$X115*DA$51)+'Summary Data'!$Y115</f>
        <v>3.3545189504373685E-3</v>
      </c>
      <c r="DB56" s="169">
        <f>('Summary Data'!$V115*POWER(DB$51,3))+('Summary Data'!$W115*POWER(DB$51,2))+('Summary Data'!$X115*DB$51)+'Summary Data'!$Y115</f>
        <v>3.3418021978022239E-3</v>
      </c>
      <c r="DC56" s="169">
        <f>('Summary Data'!$V115*POWER(DC$51,3))+('Summary Data'!$W115*POWER(DC$51,2))+('Summary Data'!$X115*DC$51)+'Summary Data'!$Y115</f>
        <v>2.9731266924352129E-3</v>
      </c>
      <c r="DD56" s="169">
        <f>('Summary Data'!$V115*POWER(DD$51,3))+('Summary Data'!$W115*POWER(DD$51,2))+('Summary Data'!$X115*DD$51)+'Summary Data'!$Y115</f>
        <v>2.1936651231921622E-3</v>
      </c>
      <c r="DE56" s="169">
        <f>('Summary Data'!$V115*POWER(DE$51,3))+('Summary Data'!$W115*POWER(DE$51,2))+('Summary Data'!$X115*DE$51)+'Summary Data'!$Y115</f>
        <v>9.4859017892875985E-4</v>
      </c>
      <c r="DF56" s="169">
        <f>('Summary Data'!$V115*POWER(DF$51,3))+('Summary Data'!$W115*POWER(DF$51,2))+('Summary Data'!$X115*DF$51)+'Summary Data'!$Y115</f>
        <v>-8.1692545149925078E-4</v>
      </c>
      <c r="DG56" s="169">
        <f>('Summary Data'!$V115*POWER(DG$51,3))+('Summary Data'!$W115*POWER(DG$51,2))+('Summary Data'!$X115*DG$51)+'Summary Data'!$Y115</f>
        <v>-3.1577090792360707E-3</v>
      </c>
      <c r="DH56" s="169">
        <f>('Summary Data'!$V115*POWER(DH$51,3))+('Summary Data'!$W115*POWER(DH$51,2))+('Summary Data'!$X115*DH$51)+'Summary Data'!$Y115</f>
        <v>-6.1285880154259842E-3</v>
      </c>
      <c r="DI56" s="169">
        <f>('Summary Data'!$V115*POWER(DI$51,3))+('Summary Data'!$W115*POWER(DI$51,2))+('Summary Data'!$X115*DI$51)+'Summary Data'!$Y115</f>
        <v>-9.7843895712131368E-3</v>
      </c>
      <c r="DJ56" s="169">
        <f>('Summary Data'!$V115*POWER(DJ$51,3))+('Summary Data'!$W115*POWER(DJ$51,2))+('Summary Data'!$X115*DJ$51)+'Summary Data'!$Y115</f>
        <v>-1.417994105774173E-2</v>
      </c>
      <c r="DK56" s="169">
        <f>('Summary Data'!$V115*POWER(DK$51,3))+('Summary Data'!$W115*POWER(DK$51,2))+('Summary Data'!$X115*DK$51)+'Summary Data'!$Y115</f>
        <v>-1.9370069786156185E-2</v>
      </c>
      <c r="DL56" s="169">
        <f>('Summary Data'!$V115*POWER(DL$51,3))+('Summary Data'!$W115*POWER(DL$51,2))+('Summary Data'!$X115*DL$51)+'Summary Data'!$Y115</f>
        <v>-2.5409603067600595E-2</v>
      </c>
      <c r="DM56" s="169">
        <f>('Summary Data'!$V115*POWER(DM$51,3))+('Summary Data'!$W115*POWER(DM$51,2))+('Summary Data'!$X115*DM$51)+'Summary Data'!$Y115</f>
        <v>-3.2353368213219325E-2</v>
      </c>
      <c r="DN56" s="169">
        <f>('Summary Data'!$V115*POWER(DN$51,3))+('Summary Data'!$W115*POWER(DN$51,2))+('Summary Data'!$X115*DN$51)+'Summary Data'!$Y115</f>
        <v>-4.0256192534156521E-2</v>
      </c>
      <c r="DO56" s="169">
        <f>('Summary Data'!$V115*POWER(DO$51,3))+('Summary Data'!$W115*POWER(DO$51,2))+('Summary Data'!$X115*DO$51)+'Summary Data'!$Y115</f>
        <v>-4.9172903341556384E-2</v>
      </c>
      <c r="DP56" s="169">
        <f>('Summary Data'!$V115*POWER(DP$51,3))+('Summary Data'!$W115*POWER(DP$51,2))+('Summary Data'!$X115*DP$51)+'Summary Data'!$Y115</f>
        <v>-5.9158327946563227E-2</v>
      </c>
      <c r="DQ56" s="169">
        <f>('Summary Data'!$V115*POWER(DQ$51,3))+('Summary Data'!$W115*POWER(DQ$51,2))+('Summary Data'!$X115*DQ$51)+'Summary Data'!$Y115</f>
        <v>-7.0267293660321306E-2</v>
      </c>
      <c r="DR56" s="169">
        <f>('Summary Data'!$V115*POWER(DR$51,3))+('Summary Data'!$W115*POWER(DR$51,2))+('Summary Data'!$X115*DR$51)+'Summary Data'!$Y115</f>
        <v>-8.2554627793974766E-2</v>
      </c>
      <c r="DS56" s="169">
        <f>('Summary Data'!$V115*POWER(DS$51,3))+('Summary Data'!$W115*POWER(DS$51,2))+('Summary Data'!$X115*DS$51)+'Summary Data'!$Y115</f>
        <v>-9.607515765866792E-2</v>
      </c>
      <c r="DT56" s="169">
        <f>('Summary Data'!$V115*POWER(DT$51,3))+('Summary Data'!$W115*POWER(DT$51,2))+('Summary Data'!$X115*DT$51)+'Summary Data'!$Y115</f>
        <v>-0.11088371056554525</v>
      </c>
      <c r="DU56" s="169">
        <f>('Summary Data'!$V115*POWER(DU$51,3))+('Summary Data'!$W115*POWER(DU$51,2))+('Summary Data'!$X115*DU$51)+'Summary Data'!$Y115</f>
        <v>-0.12703511382575028</v>
      </c>
      <c r="DV56" s="169">
        <f>('Summary Data'!$V115*POWER(DV$51,3))+('Summary Data'!$W115*POWER(DV$51,2))+('Summary Data'!$X115*DV$51)+'Summary Data'!$Y115</f>
        <v>-0.14458419475042772</v>
      </c>
      <c r="DW56" s="169">
        <f>('Summary Data'!$V115*POWER(DW$51,3))+('Summary Data'!$W115*POWER(DW$51,2))+('Summary Data'!$X115*DW$51)+'Summary Data'!$Y115</f>
        <v>-0.16358578065072216</v>
      </c>
      <c r="DX56" s="169">
        <f>('Summary Data'!$V115*POWER(DX$51,3))+('Summary Data'!$W115*POWER(DX$51,2))+('Summary Data'!$X115*DX$51)+'Summary Data'!$Y115</f>
        <v>-0.18409469883777707</v>
      </c>
      <c r="DY56" s="169">
        <f>('Summary Data'!$V115*POWER(DY$51,3))+('Summary Data'!$W115*POWER(DY$51,2))+('Summary Data'!$X115*DY$51)+'Summary Data'!$Y115</f>
        <v>-0.20616577662273738</v>
      </c>
      <c r="DZ56" s="169">
        <f>('Summary Data'!$V115*POWER(DZ$51,3))+('Summary Data'!$W115*POWER(DZ$51,2))+('Summary Data'!$X115*DZ$51)+'Summary Data'!$Y115</f>
        <v>-0.22985384131674691</v>
      </c>
      <c r="EA56" s="169">
        <f>('Summary Data'!$V115*POWER(EA$51,3))+('Summary Data'!$W115*POWER(EA$51,2))+('Summary Data'!$X115*EA$51)+'Summary Data'!$Y115</f>
        <v>-0.25521372023095013</v>
      </c>
      <c r="EB56" s="169">
        <f>('Summary Data'!$V115*POWER(EB$51,3))+('Summary Data'!$W115*POWER(EB$51,2))+('Summary Data'!$X115*EB$51)+'Summary Data'!$Y115</f>
        <v>-0.28230024067649062</v>
      </c>
      <c r="EC56" s="169">
        <f>('Summary Data'!$V115*POWER(EC$51,3))+('Summary Data'!$W115*POWER(EC$51,2))+('Summary Data'!$X115*EC$51)+'Summary Data'!$Y115</f>
        <v>-0.31116822996451371</v>
      </c>
      <c r="ED56" s="169">
        <f>('Summary Data'!$V115*POWER(ED$51,3))+('Summary Data'!$W115*POWER(ED$51,2))+('Summary Data'!$X115*ED$51)+'Summary Data'!$Y115</f>
        <v>-0.34187251540616287</v>
      </c>
      <c r="EE56" s="169">
        <f>('Summary Data'!$V115*POWER(EE$51,3))+('Summary Data'!$W115*POWER(EE$51,2))+('Summary Data'!$X115*EE$51)+'Summary Data'!$Y115</f>
        <v>-0.37446792431258252</v>
      </c>
      <c r="EF56" s="169">
        <f>('Summary Data'!$V115*POWER(EF$51,3))+('Summary Data'!$W115*POWER(EF$51,2))+('Summary Data'!$X115*EF$51)+'Summary Data'!$Y115</f>
        <v>-0.40900928399491726</v>
      </c>
      <c r="EG56" s="169">
        <f>('Summary Data'!$V115*POWER(EG$51,3))+('Summary Data'!$W115*POWER(EG$51,2))+('Summary Data'!$X115*EG$51)+'Summary Data'!$Y115</f>
        <v>-0.4455514217643109</v>
      </c>
      <c r="EH56" s="169">
        <f>('Summary Data'!$V115*POWER(EH$51,3))+('Summary Data'!$W115*POWER(EH$51,2))+('Summary Data'!$X115*EH$51)+'Summary Data'!$Y115</f>
        <v>-0.48414916493190735</v>
      </c>
      <c r="EI56" s="169">
        <f>('Summary Data'!$V115*POWER(EI$51,3))+('Summary Data'!$W115*POWER(EI$51,2))+('Summary Data'!$X115*EI$51)+'Summary Data'!$Y115</f>
        <v>-0.52485734080885194</v>
      </c>
      <c r="EJ56" s="169">
        <f>('Summary Data'!$V115*POWER(EJ$51,3))+('Summary Data'!$W115*POWER(EJ$51,2))+('Summary Data'!$X115*EJ$51)+'Summary Data'!$Y115</f>
        <v>-0.5677307767062878</v>
      </c>
      <c r="EK56" s="169">
        <f>('Summary Data'!$V115*POWER(EK$51,3))+('Summary Data'!$W115*POWER(EK$51,2))+('Summary Data'!$X115*EK$51)+'Summary Data'!$Y115</f>
        <v>-0.61282429993535925</v>
      </c>
      <c r="EL56" s="169">
        <f>('Summary Data'!$V115*POWER(EL$51,3))+('Summary Data'!$W115*POWER(EL$51,2))+('Summary Data'!$X115*EL$51)+'Summary Data'!$Y115</f>
        <v>-0.66019273780721188</v>
      </c>
      <c r="EM56" s="169">
        <f>('Summary Data'!$V115*POWER(EM$51,3))+('Summary Data'!$W115*POWER(EM$51,2))+('Summary Data'!$X115*EM$51)+'Summary Data'!$Y115</f>
        <v>-0.70989091763298795</v>
      </c>
      <c r="EN56" s="169">
        <f>('Summary Data'!$V115*POWER(EN$51,3))+('Summary Data'!$W115*POWER(EN$51,2))+('Summary Data'!$X115*EN$51)+'Summary Data'!$Y115</f>
        <v>-0.76197366672383349</v>
      </c>
      <c r="EO56" s="170">
        <f>('Summary Data'!$V115*POWER(EO$51,3))+('Summary Data'!$W115*POWER(EO$51,2))+('Summary Data'!$X115*EO$51)+'Summary Data'!$Y115</f>
        <v>-0.81649581239089142</v>
      </c>
      <c r="EP56" s="278"/>
    </row>
    <row r="57" spans="2:147" x14ac:dyDescent="0.25">
      <c r="B57" s="271"/>
      <c r="C57" s="272"/>
      <c r="D57" s="272"/>
      <c r="E57" s="273"/>
      <c r="F57" s="127">
        <f t="shared" si="7"/>
        <v>5</v>
      </c>
      <c r="G57" s="168">
        <f t="shared" si="8"/>
        <v>3.9137483564854495E-3</v>
      </c>
      <c r="H57" s="169">
        <f t="shared" si="8"/>
        <v>3.1709781055279237E-3</v>
      </c>
      <c r="I57" s="169">
        <f t="shared" si="8"/>
        <v>2.5139655862344919E-3</v>
      </c>
      <c r="J57" s="169">
        <f t="shared" si="8"/>
        <v>1.9380277825415859E-3</v>
      </c>
      <c r="K57" s="169">
        <f t="shared" si="8"/>
        <v>1.4384816783856377E-3</v>
      </c>
      <c r="L57" s="169">
        <f t="shared" si="8"/>
        <v>1.0106442577030791E-3</v>
      </c>
      <c r="M57" s="169">
        <f t="shared" si="8"/>
        <v>6.4983250443034074E-4</v>
      </c>
      <c r="N57" s="169">
        <f t="shared" si="8"/>
        <v>3.51363402503857E-4</v>
      </c>
      <c r="O57" s="169">
        <f t="shared" si="8"/>
        <v>3.0087463556850973E-4</v>
      </c>
      <c r="P57" s="169">
        <f t="shared" si="8"/>
        <v>3.0087463556850973E-4</v>
      </c>
      <c r="Q57" s="169">
        <f t="shared" si="8"/>
        <v>3.0087463556850973E-4</v>
      </c>
      <c r="R57" s="169">
        <f t="shared" si="8"/>
        <v>3.0087463556850973E-4</v>
      </c>
      <c r="S57" s="169">
        <f t="shared" si="8"/>
        <v>3.0087463556850973E-4</v>
      </c>
      <c r="T57" s="169">
        <f t="shared" si="8"/>
        <v>3.0087463556850973E-4</v>
      </c>
      <c r="U57" s="169">
        <f t="shared" si="8"/>
        <v>3.0087463556850973E-4</v>
      </c>
      <c r="V57" s="169">
        <f t="shared" si="8"/>
        <v>3.0087463556850973E-4</v>
      </c>
      <c r="W57" s="169">
        <f t="shared" si="8"/>
        <v>3.0087463556850973E-4</v>
      </c>
      <c r="X57" s="169">
        <f t="shared" si="8"/>
        <v>3.0087463556850973E-4</v>
      </c>
      <c r="Y57" s="169">
        <f t="shared" si="8"/>
        <v>3.0087463556850973E-4</v>
      </c>
      <c r="Z57" s="169">
        <f t="shared" si="8"/>
        <v>3.0087463556850973E-4</v>
      </c>
      <c r="AA57" s="169">
        <f t="shared" si="8"/>
        <v>3.0087463556850973E-4</v>
      </c>
      <c r="AB57" s="169">
        <f t="shared" si="8"/>
        <v>3.0087463556850973E-4</v>
      </c>
      <c r="AC57" s="169">
        <f t="shared" si="8"/>
        <v>3.0087463556850973E-4</v>
      </c>
      <c r="AD57" s="169">
        <f t="shared" si="8"/>
        <v>3.0087463556850973E-4</v>
      </c>
      <c r="AE57" s="169">
        <f t="shared" si="8"/>
        <v>3.0087463556850973E-4</v>
      </c>
      <c r="AF57" s="169">
        <f t="shared" si="8"/>
        <v>3.0087463556850973E-4</v>
      </c>
      <c r="AG57" s="169">
        <f t="shared" si="8"/>
        <v>2.9714285714284912E-4</v>
      </c>
      <c r="AH57" s="169">
        <f t="shared" si="8"/>
        <v>2.6209340879208756E-4</v>
      </c>
      <c r="AI57" s="169">
        <f t="shared" si="8"/>
        <v>1.9104327445263174E-4</v>
      </c>
      <c r="AJ57" s="169">
        <f t="shared" si="8"/>
        <v>7.9309438060933511E-5</v>
      </c>
      <c r="AK57" s="169">
        <f t="shared" si="8"/>
        <v>0</v>
      </c>
      <c r="AL57" s="169">
        <f t="shared" si="8"/>
        <v>0</v>
      </c>
      <c r="AM57" s="169">
        <v>0</v>
      </c>
      <c r="AN57" s="169">
        <v>0</v>
      </c>
      <c r="AO57" s="169">
        <v>0</v>
      </c>
      <c r="AP57" s="169">
        <v>0</v>
      </c>
      <c r="AQ57" s="169">
        <v>0</v>
      </c>
      <c r="AR57" s="169">
        <v>0</v>
      </c>
      <c r="AS57" s="169">
        <v>0</v>
      </c>
      <c r="AT57" s="169">
        <v>0</v>
      </c>
      <c r="AU57" s="169">
        <v>0</v>
      </c>
      <c r="AV57" s="169">
        <v>0</v>
      </c>
      <c r="AW57" s="169">
        <v>0</v>
      </c>
      <c r="AX57" s="169">
        <v>0</v>
      </c>
      <c r="AY57" s="169">
        <v>0</v>
      </c>
      <c r="AZ57" s="169">
        <v>0</v>
      </c>
      <c r="BA57" s="169">
        <v>0</v>
      </c>
      <c r="BB57" s="169">
        <v>0</v>
      </c>
      <c r="BC57" s="169">
        <v>0</v>
      </c>
      <c r="BD57" s="169">
        <v>0</v>
      </c>
      <c r="BE57" s="169">
        <v>0</v>
      </c>
      <c r="BF57" s="169">
        <v>0</v>
      </c>
      <c r="BG57" s="169">
        <v>0</v>
      </c>
      <c r="BH57" s="169">
        <v>0</v>
      </c>
      <c r="BI57" s="169">
        <v>0</v>
      </c>
      <c r="BJ57" s="169">
        <v>0</v>
      </c>
      <c r="BK57" s="169">
        <v>0</v>
      </c>
      <c r="BL57" s="169">
        <v>0</v>
      </c>
      <c r="BM57" s="169">
        <v>0</v>
      </c>
      <c r="BN57" s="169">
        <v>0</v>
      </c>
      <c r="BO57" s="169">
        <v>0</v>
      </c>
      <c r="BP57" s="169">
        <v>0</v>
      </c>
      <c r="BQ57" s="169">
        <v>0</v>
      </c>
      <c r="BR57" s="169">
        <v>0</v>
      </c>
      <c r="BS57" s="169">
        <v>0</v>
      </c>
      <c r="BT57" s="170">
        <v>0</v>
      </c>
      <c r="BU57" s="278"/>
      <c r="CA57" s="214">
        <f t="shared" si="9"/>
        <v>0</v>
      </c>
      <c r="CB57" s="168">
        <f>('Summary Data'!$V114*POWER(CB$51,3))+('Summary Data'!$W114*POWER(CB$51,2))+('Summary Data'!$X114*CB$51)+'Summary Data'!$Y114</f>
        <v>3.9137483564854495E-3</v>
      </c>
      <c r="CC57" s="169">
        <f>('Summary Data'!$V114*POWER(CC$51,3))+('Summary Data'!$W114*POWER(CC$51,2))+('Summary Data'!$X114*CC$51)+'Summary Data'!$Y114</f>
        <v>3.1709781055279237E-3</v>
      </c>
      <c r="CD57" s="169">
        <f>('Summary Data'!$V114*POWER(CD$51,3))+('Summary Data'!$W114*POWER(CD$51,2))+('Summary Data'!$X114*CD$51)+'Summary Data'!$Y114</f>
        <v>2.5139655862344919E-3</v>
      </c>
      <c r="CE57" s="169">
        <f>('Summary Data'!$V114*POWER(CE$51,3))+('Summary Data'!$W114*POWER(CE$51,2))+('Summary Data'!$X114*CE$51)+'Summary Data'!$Y114</f>
        <v>1.9380277825415859E-3</v>
      </c>
      <c r="CF57" s="169">
        <f>('Summary Data'!$V114*POWER(CF$51,3))+('Summary Data'!$W114*POWER(CF$51,2))+('Summary Data'!$X114*CF$51)+'Summary Data'!$Y114</f>
        <v>1.4384816783856377E-3</v>
      </c>
      <c r="CG57" s="169">
        <f>('Summary Data'!$V114*POWER(CG$51,3))+('Summary Data'!$W114*POWER(CG$51,2))+('Summary Data'!$X114*CG$51)+'Summary Data'!$Y114</f>
        <v>1.0106442577030791E-3</v>
      </c>
      <c r="CH57" s="169">
        <f>('Summary Data'!$V114*POWER(CH$51,3))+('Summary Data'!$W114*POWER(CH$51,2))+('Summary Data'!$X114*CH$51)+'Summary Data'!$Y114</f>
        <v>6.4983250443034074E-4</v>
      </c>
      <c r="CI57" s="169">
        <f>('Summary Data'!$V114*POWER(CI$51,3))+('Summary Data'!$W114*POWER(CI$51,2))+('Summary Data'!$X114*CI$51)+'Summary Data'!$Y114</f>
        <v>3.51363402503857E-4</v>
      </c>
      <c r="CJ57" s="169">
        <f>('Summary Data'!$V114*POWER(CJ$51,3))+('Summary Data'!$W114*POWER(CJ$51,2))+('Summary Data'!$X114*CJ$51)+'Summary Data'!$Y114</f>
        <v>1.1055393586005546E-4</v>
      </c>
      <c r="CK57" s="169">
        <f>('Summary Data'!$V114*POWER(CK$51,3))+('Summary Data'!$W114*POWER(CK$51,2))+('Summary Data'!$X114*CK$51)+'Summary Data'!$Y114</f>
        <v>-7.7278911564628537E-5</v>
      </c>
      <c r="CL57" s="169">
        <f>('Summary Data'!$V114*POWER(CL$51,3))+('Summary Data'!$W114*POWER(CL$51,2))+('Summary Data'!$X114*CL$51)+'Summary Data'!$Y114</f>
        <v>-2.1681815583376573E-4</v>
      </c>
      <c r="CM57" s="169">
        <f>('Summary Data'!$V114*POWER(CM$51,3))+('Summary Data'!$W114*POWER(CM$51,2))+('Summary Data'!$X114*CM$51)+'Summary Data'!$Y114</f>
        <v>-3.1274681301092337E-4</v>
      </c>
      <c r="CN57" s="169">
        <f>('Summary Data'!$V114*POWER(CN$51,3))+('Summary Data'!$W114*POWER(CN$51,2))+('Summary Data'!$X114*CN$51)+'Summary Data'!$Y114</f>
        <v>-3.6974789915966786E-4</v>
      </c>
      <c r="CO57" s="169">
        <f>('Summary Data'!$V114*POWER(CO$51,3))+('Summary Data'!$W114*POWER(CO$51,2))+('Summary Data'!$X114*CO$51)+'Summary Data'!$Y114</f>
        <v>-3.9250443034356992E-4</v>
      </c>
      <c r="CP57" s="169">
        <f>('Summary Data'!$V114*POWER(CP$51,3))+('Summary Data'!$W114*POWER(CP$51,2))+('Summary Data'!$X114*CP$51)+'Summary Data'!$Y114</f>
        <v>-3.8569942262619856E-4</v>
      </c>
      <c r="CQ57" s="169">
        <f>('Summary Data'!$V114*POWER(CQ$51,3))+('Summary Data'!$W114*POWER(CQ$51,2))+('Summary Data'!$X114*CQ$51)+'Summary Data'!$Y114</f>
        <v>-3.5401589207111755E-4</v>
      </c>
      <c r="CR57" s="169">
        <f>('Summary Data'!$V114*POWER(CR$51,3))+('Summary Data'!$W114*POWER(CR$51,2))+('Summary Data'!$X114*CR$51)+'Summary Data'!$Y114</f>
        <v>-3.0213685474189938E-4</v>
      </c>
      <c r="CS57" s="169">
        <f>('Summary Data'!$V114*POWER(CS$51,3))+('Summary Data'!$W114*POWER(CS$51,2))+('Summary Data'!$X114*CS$51)+'Summary Data'!$Y114</f>
        <v>-2.3474532670211216E-4</v>
      </c>
      <c r="CT57" s="169">
        <f>('Summary Data'!$V114*POWER(CT$51,3))+('Summary Data'!$W114*POWER(CT$51,2))+('Summary Data'!$X114*CT$51)+'Summary Data'!$Y114</f>
        <v>-1.5652432401532228E-4</v>
      </c>
      <c r="CU57" s="169">
        <f>('Summary Data'!$V114*POWER(CU$51,3))+('Summary Data'!$W114*POWER(CU$51,2))+('Summary Data'!$X114*CU$51)+'Summary Data'!$Y114</f>
        <v>-7.215686274510049E-5</v>
      </c>
      <c r="CV57" s="169">
        <f>('Summary Data'!$V114*POWER(CV$51,3))+('Summary Data'!$W114*POWER(CV$51,2))+('Summary Data'!$X114*CV$51)+'Summary Data'!$Y114</f>
        <v>1.3674041044987699E-5</v>
      </c>
      <c r="CW57" s="169">
        <f>('Summary Data'!$V114*POWER(CW$51,3))+('Summary Data'!$W114*POWER(CW$51,2))+('Summary Data'!$X114*CW$51)+'Summary Data'!$Y114</f>
        <v>9.6285371291369819E-5</v>
      </c>
      <c r="CX57" s="169">
        <f>('Summary Data'!$V114*POWER(CX$51,3))+('Summary Data'!$W114*POWER(CX$51,2))+('Summary Data'!$X114*CX$51)+'Summary Data'!$Y114</f>
        <v>1.7099411193048381E-4</v>
      </c>
      <c r="CY57" s="169">
        <f>('Summary Data'!$V114*POWER(CY$51,3))+('Summary Data'!$W114*POWER(CY$51,2))+('Summary Data'!$X114*CY$51)+'Summary Data'!$Y114</f>
        <v>2.3311724689875721E-4</v>
      </c>
      <c r="CZ57" s="169">
        <f>('Summary Data'!$V114*POWER(CZ$51,3))+('Summary Data'!$W114*POWER(CZ$51,2))+('Summary Data'!$X114*CZ$51)+'Summary Data'!$Y114</f>
        <v>2.779717601326193E-4</v>
      </c>
      <c r="DA57" s="169">
        <f>('Summary Data'!$V114*POWER(DA$51,3))+('Summary Data'!$W114*POWER(DA$51,2))+('Summary Data'!$X114*DA$51)+'Summary Data'!$Y114</f>
        <v>3.0087463556850973E-4</v>
      </c>
      <c r="DB57" s="169">
        <f>('Summary Data'!$V114*POWER(DB$51,3))+('Summary Data'!$W114*POWER(DB$51,2))+('Summary Data'!$X114*DB$51)+'Summary Data'!$Y114</f>
        <v>2.9714285714284912E-4</v>
      </c>
      <c r="DC57" s="169">
        <f>('Summary Data'!$V114*POWER(DC$51,3))+('Summary Data'!$W114*POWER(DC$51,2))+('Summary Data'!$X114*DC$51)+'Summary Data'!$Y114</f>
        <v>2.6209340879208756E-4</v>
      </c>
      <c r="DD57" s="169">
        <f>('Summary Data'!$V114*POWER(DD$51,3))+('Summary Data'!$W114*POWER(DD$51,2))+('Summary Data'!$X114*DD$51)+'Summary Data'!$Y114</f>
        <v>1.9104327445263174E-4</v>
      </c>
      <c r="DE57" s="169">
        <f>('Summary Data'!$V114*POWER(DE$51,3))+('Summary Data'!$W114*POWER(DE$51,2))+('Summary Data'!$X114*DE$51)+'Summary Data'!$Y114</f>
        <v>7.9309438060933511E-5</v>
      </c>
      <c r="DF57" s="169">
        <f>('Summary Data'!$V114*POWER(DF$51,3))+('Summary Data'!$W114*POWER(DF$51,2))+('Summary Data'!$X114*DF$51)+'Summary Data'!$Y114</f>
        <v>-7.7791116446583077E-5</v>
      </c>
      <c r="DG57" s="169">
        <f>('Summary Data'!$V114*POWER(DG$51,3))+('Summary Data'!$W114*POWER(DG$51,2))+('Summary Data'!$X114*DG$51)+'Summary Data'!$Y114</f>
        <v>-2.8494140513348701E-4</v>
      </c>
      <c r="DH57" s="169">
        <f>('Summary Data'!$V114*POWER(DH$51,3))+('Summary Data'!$W114*POWER(DH$51,2))+('Summary Data'!$X114*DH$51)+'Summary Data'!$Y114</f>
        <v>-5.468244440633473E-4</v>
      </c>
      <c r="DI57" s="169">
        <f>('Summary Data'!$V114*POWER(DI$51,3))+('Summary Data'!$W114*POWER(DI$51,2))+('Summary Data'!$X114*DI$51)+'Summary Data'!$Y114</f>
        <v>-8.6812324929972599E-4</v>
      </c>
      <c r="DJ57" s="169">
        <f>('Summary Data'!$V114*POWER(DJ$51,3))+('Summary Data'!$W114*POWER(DJ$51,2))+('Summary Data'!$X114*DJ$51)+'Summary Data'!$Y114</f>
        <v>-1.2535208369061921E-3</v>
      </c>
      <c r="DK57" s="169">
        <f>('Summary Data'!$V114*POWER(DK$51,3))+('Summary Data'!$W114*POWER(DK$51,2))+('Summary Data'!$X114*DK$51)+'Summary Data'!$Y114</f>
        <v>-1.7077002229463284E-3</v>
      </c>
      <c r="DL57" s="169">
        <f>('Summary Data'!$V114*POWER(DL$51,3))+('Summary Data'!$W114*POWER(DL$51,2))+('Summary Data'!$X114*DL$51)+'Summary Data'!$Y114</f>
        <v>-2.2353444234836867E-3</v>
      </c>
      <c r="DM57" s="169">
        <f>('Summary Data'!$V114*POWER(DM$51,3))+('Summary Data'!$W114*POWER(DM$51,2))+('Summary Data'!$X114*DM$51)+'Summary Data'!$Y114</f>
        <v>-2.8411364545818394E-3</v>
      </c>
      <c r="DN57" s="169">
        <f>('Summary Data'!$V114*POWER(DN$51,3))+('Summary Data'!$W114*POWER(DN$51,2))+('Summary Data'!$X114*DN$51)+'Summary Data'!$Y114</f>
        <v>-3.5297593323043589E-3</v>
      </c>
      <c r="DO57" s="169">
        <f>('Summary Data'!$V114*POWER(DO$51,3))+('Summary Data'!$W114*POWER(DO$51,2))+('Summary Data'!$X114*DO$51)+'Summary Data'!$Y114</f>
        <v>-4.3058960727148177E-3</v>
      </c>
      <c r="DP57" s="169">
        <f>('Summary Data'!$V114*POWER(DP$51,3))+('Summary Data'!$W114*POWER(DP$51,2))+('Summary Data'!$X114*DP$51)+'Summary Data'!$Y114</f>
        <v>-5.174229691876764E-3</v>
      </c>
      <c r="DQ57" s="169">
        <f>('Summary Data'!$V114*POWER(DQ$51,3))+('Summary Data'!$W114*POWER(DQ$51,2))+('Summary Data'!$X114*DQ$51)+'Summary Data'!$Y114</f>
        <v>-6.1394432058537842E-3</v>
      </c>
      <c r="DR57" s="169">
        <f>('Summary Data'!$V114*POWER(DR$51,3))+('Summary Data'!$W114*POWER(DR$51,2))+('Summary Data'!$X114*DR$51)+'Summary Data'!$Y114</f>
        <v>-7.2062196307094402E-3</v>
      </c>
      <c r="DS57" s="169">
        <f>('Summary Data'!$V114*POWER(DS$51,3))+('Summary Data'!$W114*POWER(DS$51,2))+('Summary Data'!$X114*DS$51)+'Summary Data'!$Y114</f>
        <v>-8.3792419825072968E-3</v>
      </c>
      <c r="DT57" s="169">
        <f>('Summary Data'!$V114*POWER(DT$51,3))+('Summary Data'!$W114*POWER(DT$51,2))+('Summary Data'!$X114*DT$51)+'Summary Data'!$Y114</f>
        <v>-9.663193277310949E-3</v>
      </c>
      <c r="DU57" s="169">
        <f>('Summary Data'!$V114*POWER(DU$51,3))+('Summary Data'!$W114*POWER(DU$51,2))+('Summary Data'!$X114*DU$51)+'Summary Data'!$Y114</f>
        <v>-1.106275653118392E-2</v>
      </c>
      <c r="DV57" s="169">
        <f>('Summary Data'!$V114*POWER(DV$51,3))+('Summary Data'!$W114*POWER(DV$51,2))+('Summary Data'!$X114*DV$51)+'Summary Data'!$Y114</f>
        <v>-1.2582614760189816E-2</v>
      </c>
      <c r="DW57" s="169">
        <f>('Summary Data'!$V114*POWER(DW$51,3))+('Summary Data'!$W114*POWER(DW$51,2))+('Summary Data'!$X114*DW$51)+'Summary Data'!$Y114</f>
        <v>-1.4227450980392183E-2</v>
      </c>
      <c r="DX57" s="169">
        <f>('Summary Data'!$V114*POWER(DX$51,3))+('Summary Data'!$W114*POWER(DX$51,2))+('Summary Data'!$X114*DX$51)+'Summary Data'!$Y114</f>
        <v>-1.6001948207854593E-2</v>
      </c>
      <c r="DY57" s="169">
        <f>('Summary Data'!$V114*POWER(DY$51,3))+('Summary Data'!$W114*POWER(DY$51,2))+('Summary Data'!$X114*DY$51)+'Summary Data'!$Y114</f>
        <v>-1.7910789458640632E-2</v>
      </c>
      <c r="DZ57" s="169">
        <f>('Summary Data'!$V114*POWER(DZ$51,3))+('Summary Data'!$W114*POWER(DZ$51,2))+('Summary Data'!$X114*DZ$51)+'Summary Data'!$Y114</f>
        <v>-1.9958657748813852E-2</v>
      </c>
      <c r="EA57" s="169">
        <f>('Summary Data'!$V114*POWER(EA$51,3))+('Summary Data'!$W114*POWER(EA$51,2))+('Summary Data'!$X114*EA$51)+'Summary Data'!$Y114</f>
        <v>-2.2150236094437812E-2</v>
      </c>
      <c r="EB57" s="169">
        <f>('Summary Data'!$V114*POWER(EB$51,3))+('Summary Data'!$W114*POWER(EB$51,2))+('Summary Data'!$X114*EB$51)+'Summary Data'!$Y114</f>
        <v>-2.449020751157609E-2</v>
      </c>
      <c r="EC57" s="169">
        <f>('Summary Data'!$V114*POWER(EC$51,3))+('Summary Data'!$W114*POWER(EC$51,2))+('Summary Data'!$X114*EC$51)+'Summary Data'!$Y114</f>
        <v>-2.6983255016292274E-2</v>
      </c>
      <c r="ED57" s="169">
        <f>('Summary Data'!$V114*POWER(ED$51,3))+('Summary Data'!$W114*POWER(ED$51,2))+('Summary Data'!$X114*ED$51)+'Summary Data'!$Y114</f>
        <v>-2.9634061624649908E-2</v>
      </c>
      <c r="EE57" s="169">
        <f>('Summary Data'!$V114*POWER(EE$51,3))+('Summary Data'!$W114*POWER(EE$51,2))+('Summary Data'!$X114*EE$51)+'Summary Data'!$Y114</f>
        <v>-3.244731035271254E-2</v>
      </c>
      <c r="EF57" s="169">
        <f>('Summary Data'!$V114*POWER(EF$51,3))+('Summary Data'!$W114*POWER(EF$51,2))+('Summary Data'!$X114*EF$51)+'Summary Data'!$Y114</f>
        <v>-3.5427684216543819E-2</v>
      </c>
      <c r="EG57" s="169">
        <f>('Summary Data'!$V114*POWER(EG$51,3))+('Summary Data'!$W114*POWER(EG$51,2))+('Summary Data'!$X114*EG$51)+'Summary Data'!$Y114</f>
        <v>-3.8579866232207251E-2</v>
      </c>
      <c r="EH57" s="169">
        <f>('Summary Data'!$V114*POWER(EH$51,3))+('Summary Data'!$W114*POWER(EH$51,2))+('Summary Data'!$X114*EH$51)+'Summary Data'!$Y114</f>
        <v>-4.1908539415766353E-2</v>
      </c>
      <c r="EI57" s="169">
        <f>('Summary Data'!$V114*POWER(EI$51,3))+('Summary Data'!$W114*POWER(EI$51,2))+('Summary Data'!$X114*EI$51)+'Summary Data'!$Y114</f>
        <v>-4.5418386783284838E-2</v>
      </c>
      <c r="EJ57" s="169">
        <f>('Summary Data'!$V114*POWER(EJ$51,3))+('Summary Data'!$W114*POWER(EJ$51,2))+('Summary Data'!$X114*EJ$51)+'Summary Data'!$Y114</f>
        <v>-4.9114091350826138E-2</v>
      </c>
      <c r="EK57" s="169">
        <f>('Summary Data'!$V114*POWER(EK$51,3))+('Summary Data'!$W114*POWER(EK$51,2))+('Summary Data'!$X114*EK$51)+'Summary Data'!$Y114</f>
        <v>-5.3000336134453853E-2</v>
      </c>
      <c r="EL57" s="169">
        <f>('Summary Data'!$V114*POWER(EL$51,3))+('Summary Data'!$W114*POWER(EL$51,2))+('Summary Data'!$X114*EL$51)+'Summary Data'!$Y114</f>
        <v>-5.7081804150231612E-2</v>
      </c>
      <c r="EM57" s="169">
        <f>('Summary Data'!$V114*POWER(EM$51,3))+('Summary Data'!$W114*POWER(EM$51,2))+('Summary Data'!$X114*EM$51)+'Summary Data'!$Y114</f>
        <v>-6.1363178414222924E-2</v>
      </c>
      <c r="EN57" s="169">
        <f>('Summary Data'!$V114*POWER(EN$51,3))+('Summary Data'!$W114*POWER(EN$51,2))+('Summary Data'!$X114*EN$51)+'Summary Data'!$Y114</f>
        <v>-6.5849141942491377E-2</v>
      </c>
      <c r="EO57" s="170">
        <f>('Summary Data'!$V114*POWER(EO$51,3))+('Summary Data'!$W114*POWER(EO$51,2))+('Summary Data'!$X114*EO$51)+'Summary Data'!$Y114</f>
        <v>-7.0544377751100534E-2</v>
      </c>
      <c r="EP57" s="278"/>
    </row>
    <row r="58" spans="2:147" x14ac:dyDescent="0.25">
      <c r="B58" s="271"/>
      <c r="C58" s="272"/>
      <c r="D58" s="272"/>
      <c r="E58" s="273"/>
      <c r="F58" s="127">
        <f t="shared" si="7"/>
        <v>5.5</v>
      </c>
      <c r="G58" s="168">
        <f t="shared" si="8"/>
        <v>0</v>
      </c>
      <c r="H58" s="169">
        <f t="shared" si="8"/>
        <v>0</v>
      </c>
      <c r="I58" s="169">
        <f t="shared" si="8"/>
        <v>0</v>
      </c>
      <c r="J58" s="169">
        <f t="shared" si="8"/>
        <v>0</v>
      </c>
      <c r="K58" s="169">
        <f t="shared" si="8"/>
        <v>0</v>
      </c>
      <c r="L58" s="169">
        <f t="shared" si="8"/>
        <v>0</v>
      </c>
      <c r="M58" s="169">
        <f t="shared" si="8"/>
        <v>0</v>
      </c>
      <c r="N58" s="169">
        <f t="shared" si="8"/>
        <v>0</v>
      </c>
      <c r="O58" s="169">
        <f t="shared" si="8"/>
        <v>0</v>
      </c>
      <c r="P58" s="169">
        <f t="shared" si="8"/>
        <v>0</v>
      </c>
      <c r="Q58" s="169">
        <f t="shared" si="8"/>
        <v>0</v>
      </c>
      <c r="R58" s="169">
        <f t="shared" si="8"/>
        <v>0</v>
      </c>
      <c r="S58" s="169">
        <f t="shared" si="8"/>
        <v>0</v>
      </c>
      <c r="T58" s="169">
        <f t="shared" si="8"/>
        <v>0</v>
      </c>
      <c r="U58" s="169">
        <f t="shared" si="8"/>
        <v>0</v>
      </c>
      <c r="V58" s="169">
        <f t="shared" si="8"/>
        <v>0</v>
      </c>
      <c r="W58" s="169">
        <f t="shared" si="8"/>
        <v>0</v>
      </c>
      <c r="X58" s="169">
        <f t="shared" si="8"/>
        <v>0</v>
      </c>
      <c r="Y58" s="169">
        <f t="shared" si="8"/>
        <v>0</v>
      </c>
      <c r="Z58" s="169">
        <f t="shared" si="8"/>
        <v>0</v>
      </c>
      <c r="AA58" s="169">
        <f t="shared" si="8"/>
        <v>0</v>
      </c>
      <c r="AB58" s="169">
        <f t="shared" si="8"/>
        <v>0</v>
      </c>
      <c r="AC58" s="169">
        <f t="shared" si="8"/>
        <v>0</v>
      </c>
      <c r="AD58" s="169">
        <f t="shared" si="8"/>
        <v>0</v>
      </c>
      <c r="AE58" s="169">
        <f t="shared" si="8"/>
        <v>0</v>
      </c>
      <c r="AF58" s="169">
        <f t="shared" si="8"/>
        <v>0</v>
      </c>
      <c r="AG58" s="169">
        <f t="shared" si="8"/>
        <v>0</v>
      </c>
      <c r="AH58" s="169">
        <f t="shared" si="8"/>
        <v>0</v>
      </c>
      <c r="AI58" s="169">
        <f t="shared" si="8"/>
        <v>0</v>
      </c>
      <c r="AJ58" s="169">
        <f t="shared" si="8"/>
        <v>0</v>
      </c>
      <c r="AK58" s="169">
        <f t="shared" si="8"/>
        <v>0</v>
      </c>
      <c r="AL58" s="169">
        <f t="shared" si="8"/>
        <v>0</v>
      </c>
      <c r="AM58" s="169">
        <v>0</v>
      </c>
      <c r="AN58" s="169">
        <v>0</v>
      </c>
      <c r="AO58" s="169">
        <v>0</v>
      </c>
      <c r="AP58" s="169">
        <v>0</v>
      </c>
      <c r="AQ58" s="169">
        <v>0</v>
      </c>
      <c r="AR58" s="169">
        <v>0</v>
      </c>
      <c r="AS58" s="169">
        <v>0</v>
      </c>
      <c r="AT58" s="169">
        <v>0</v>
      </c>
      <c r="AU58" s="169">
        <v>0</v>
      </c>
      <c r="AV58" s="169">
        <v>0</v>
      </c>
      <c r="AW58" s="169">
        <v>0</v>
      </c>
      <c r="AX58" s="169">
        <v>0</v>
      </c>
      <c r="AY58" s="169">
        <v>0</v>
      </c>
      <c r="AZ58" s="169">
        <v>0</v>
      </c>
      <c r="BA58" s="169">
        <v>0</v>
      </c>
      <c r="BB58" s="169">
        <v>0</v>
      </c>
      <c r="BC58" s="169">
        <v>0</v>
      </c>
      <c r="BD58" s="169">
        <v>0</v>
      </c>
      <c r="BE58" s="169">
        <v>0</v>
      </c>
      <c r="BF58" s="169">
        <v>0</v>
      </c>
      <c r="BG58" s="169">
        <v>0</v>
      </c>
      <c r="BH58" s="169">
        <v>0</v>
      </c>
      <c r="BI58" s="169">
        <v>0</v>
      </c>
      <c r="BJ58" s="169">
        <v>0</v>
      </c>
      <c r="BK58" s="169">
        <v>0</v>
      </c>
      <c r="BL58" s="169">
        <v>0</v>
      </c>
      <c r="BM58" s="169">
        <v>0</v>
      </c>
      <c r="BN58" s="169">
        <v>0</v>
      </c>
      <c r="BO58" s="169">
        <v>0</v>
      </c>
      <c r="BP58" s="169">
        <v>0</v>
      </c>
      <c r="BQ58" s="169">
        <v>0</v>
      </c>
      <c r="BR58" s="169">
        <v>0</v>
      </c>
      <c r="BS58" s="169">
        <v>0</v>
      </c>
      <c r="BT58" s="170">
        <v>0</v>
      </c>
      <c r="BU58" s="278"/>
      <c r="CA58" s="214">
        <f t="shared" si="9"/>
        <v>0</v>
      </c>
      <c r="CB58" s="168">
        <f>('Summary Data'!$V113*POWER(CB$51,3))+('Summary Data'!$W113*POWER(CB$51,2))+('Summary Data'!$X113*CB$51)+'Summary Data'!$Y113</f>
        <v>0</v>
      </c>
      <c r="CC58" s="169">
        <f>('Summary Data'!$V113*POWER(CC$51,3))+('Summary Data'!$W113*POWER(CC$51,2))+('Summary Data'!$X113*CC$51)+'Summary Data'!$Y113</f>
        <v>0</v>
      </c>
      <c r="CD58" s="169">
        <f>('Summary Data'!$V113*POWER(CD$51,3))+('Summary Data'!$W113*POWER(CD$51,2))+('Summary Data'!$X113*CD$51)+'Summary Data'!$Y113</f>
        <v>0</v>
      </c>
      <c r="CE58" s="169">
        <f>('Summary Data'!$V113*POWER(CE$51,3))+('Summary Data'!$W113*POWER(CE$51,2))+('Summary Data'!$X113*CE$51)+'Summary Data'!$Y113</f>
        <v>0</v>
      </c>
      <c r="CF58" s="169">
        <f>('Summary Data'!$V113*POWER(CF$51,3))+('Summary Data'!$W113*POWER(CF$51,2))+('Summary Data'!$X113*CF$51)+'Summary Data'!$Y113</f>
        <v>0</v>
      </c>
      <c r="CG58" s="169">
        <f>('Summary Data'!$V113*POWER(CG$51,3))+('Summary Data'!$W113*POWER(CG$51,2))+('Summary Data'!$X113*CG$51)+'Summary Data'!$Y113</f>
        <v>0</v>
      </c>
      <c r="CH58" s="169">
        <f>('Summary Data'!$V113*POWER(CH$51,3))+('Summary Data'!$W113*POWER(CH$51,2))+('Summary Data'!$X113*CH$51)+'Summary Data'!$Y113</f>
        <v>0</v>
      </c>
      <c r="CI58" s="169">
        <f>('Summary Data'!$V113*POWER(CI$51,3))+('Summary Data'!$W113*POWER(CI$51,2))+('Summary Data'!$X113*CI$51)+'Summary Data'!$Y113</f>
        <v>0</v>
      </c>
      <c r="CJ58" s="169">
        <f>('Summary Data'!$V113*POWER(CJ$51,3))+('Summary Data'!$W113*POWER(CJ$51,2))+('Summary Data'!$X113*CJ$51)+'Summary Data'!$Y113</f>
        <v>0</v>
      </c>
      <c r="CK58" s="169">
        <f>('Summary Data'!$V113*POWER(CK$51,3))+('Summary Data'!$W113*POWER(CK$51,2))+('Summary Data'!$X113*CK$51)+'Summary Data'!$Y113</f>
        <v>0</v>
      </c>
      <c r="CL58" s="169">
        <f>('Summary Data'!$V113*POWER(CL$51,3))+('Summary Data'!$W113*POWER(CL$51,2))+('Summary Data'!$X113*CL$51)+'Summary Data'!$Y113</f>
        <v>0</v>
      </c>
      <c r="CM58" s="169">
        <f>('Summary Data'!$V113*POWER(CM$51,3))+('Summary Data'!$W113*POWER(CM$51,2))+('Summary Data'!$X113*CM$51)+'Summary Data'!$Y113</f>
        <v>0</v>
      </c>
      <c r="CN58" s="169">
        <f>('Summary Data'!$V113*POWER(CN$51,3))+('Summary Data'!$W113*POWER(CN$51,2))+('Summary Data'!$X113*CN$51)+'Summary Data'!$Y113</f>
        <v>0</v>
      </c>
      <c r="CO58" s="169">
        <f>('Summary Data'!$V113*POWER(CO$51,3))+('Summary Data'!$W113*POWER(CO$51,2))+('Summary Data'!$X113*CO$51)+'Summary Data'!$Y113</f>
        <v>0</v>
      </c>
      <c r="CP58" s="169">
        <f>('Summary Data'!$V113*POWER(CP$51,3))+('Summary Data'!$W113*POWER(CP$51,2))+('Summary Data'!$X113*CP$51)+'Summary Data'!$Y113</f>
        <v>0</v>
      </c>
      <c r="CQ58" s="169">
        <f>('Summary Data'!$V113*POWER(CQ$51,3))+('Summary Data'!$W113*POWER(CQ$51,2))+('Summary Data'!$X113*CQ$51)+'Summary Data'!$Y113</f>
        <v>0</v>
      </c>
      <c r="CR58" s="169">
        <f>('Summary Data'!$V113*POWER(CR$51,3))+('Summary Data'!$W113*POWER(CR$51,2))+('Summary Data'!$X113*CR$51)+'Summary Data'!$Y113</f>
        <v>0</v>
      </c>
      <c r="CS58" s="169">
        <f>('Summary Data'!$V113*POWER(CS$51,3))+('Summary Data'!$W113*POWER(CS$51,2))+('Summary Data'!$X113*CS$51)+'Summary Data'!$Y113</f>
        <v>0</v>
      </c>
      <c r="CT58" s="169">
        <f>('Summary Data'!$V113*POWER(CT$51,3))+('Summary Data'!$W113*POWER(CT$51,2))+('Summary Data'!$X113*CT$51)+'Summary Data'!$Y113</f>
        <v>0</v>
      </c>
      <c r="CU58" s="169">
        <f>('Summary Data'!$V113*POWER(CU$51,3))+('Summary Data'!$W113*POWER(CU$51,2))+('Summary Data'!$X113*CU$51)+'Summary Data'!$Y113</f>
        <v>0</v>
      </c>
      <c r="CV58" s="169">
        <f>('Summary Data'!$V113*POWER(CV$51,3))+('Summary Data'!$W113*POWER(CV$51,2))+('Summary Data'!$X113*CV$51)+'Summary Data'!$Y113</f>
        <v>0</v>
      </c>
      <c r="CW58" s="169">
        <f>('Summary Data'!$V113*POWER(CW$51,3))+('Summary Data'!$W113*POWER(CW$51,2))+('Summary Data'!$X113*CW$51)+'Summary Data'!$Y113</f>
        <v>0</v>
      </c>
      <c r="CX58" s="169">
        <f>('Summary Data'!$V113*POWER(CX$51,3))+('Summary Data'!$W113*POWER(CX$51,2))+('Summary Data'!$X113*CX$51)+'Summary Data'!$Y113</f>
        <v>0</v>
      </c>
      <c r="CY58" s="169">
        <f>('Summary Data'!$V113*POWER(CY$51,3))+('Summary Data'!$W113*POWER(CY$51,2))+('Summary Data'!$X113*CY$51)+'Summary Data'!$Y113</f>
        <v>0</v>
      </c>
      <c r="CZ58" s="169">
        <f>('Summary Data'!$V113*POWER(CZ$51,3))+('Summary Data'!$W113*POWER(CZ$51,2))+('Summary Data'!$X113*CZ$51)+'Summary Data'!$Y113</f>
        <v>0</v>
      </c>
      <c r="DA58" s="169">
        <f>('Summary Data'!$V113*POWER(DA$51,3))+('Summary Data'!$W113*POWER(DA$51,2))+('Summary Data'!$X113*DA$51)+'Summary Data'!$Y113</f>
        <v>0</v>
      </c>
      <c r="DB58" s="169">
        <f>('Summary Data'!$V113*POWER(DB$51,3))+('Summary Data'!$W113*POWER(DB$51,2))+('Summary Data'!$X113*DB$51)+'Summary Data'!$Y113</f>
        <v>0</v>
      </c>
      <c r="DC58" s="169">
        <f>('Summary Data'!$V113*POWER(DC$51,3))+('Summary Data'!$W113*POWER(DC$51,2))+('Summary Data'!$X113*DC$51)+'Summary Data'!$Y113</f>
        <v>0</v>
      </c>
      <c r="DD58" s="169">
        <f>('Summary Data'!$V113*POWER(DD$51,3))+('Summary Data'!$W113*POWER(DD$51,2))+('Summary Data'!$X113*DD$51)+'Summary Data'!$Y113</f>
        <v>0</v>
      </c>
      <c r="DE58" s="169">
        <f>('Summary Data'!$V113*POWER(DE$51,3))+('Summary Data'!$W113*POWER(DE$51,2))+('Summary Data'!$X113*DE$51)+'Summary Data'!$Y113</f>
        <v>0</v>
      </c>
      <c r="DF58" s="169">
        <f>('Summary Data'!$V113*POWER(DF$51,3))+('Summary Data'!$W113*POWER(DF$51,2))+('Summary Data'!$X113*DF$51)+'Summary Data'!$Y113</f>
        <v>0</v>
      </c>
      <c r="DG58" s="169">
        <f>('Summary Data'!$V113*POWER(DG$51,3))+('Summary Data'!$W113*POWER(DG$51,2))+('Summary Data'!$X113*DG$51)+'Summary Data'!$Y113</f>
        <v>0</v>
      </c>
      <c r="DH58" s="169">
        <f>('Summary Data'!$V113*POWER(DH$51,3))+('Summary Data'!$W113*POWER(DH$51,2))+('Summary Data'!$X113*DH$51)+'Summary Data'!$Y113</f>
        <v>0</v>
      </c>
      <c r="DI58" s="169">
        <f>('Summary Data'!$V113*POWER(DI$51,3))+('Summary Data'!$W113*POWER(DI$51,2))+('Summary Data'!$X113*DI$51)+'Summary Data'!$Y113</f>
        <v>0</v>
      </c>
      <c r="DJ58" s="169">
        <f>('Summary Data'!$V113*POWER(DJ$51,3))+('Summary Data'!$W113*POWER(DJ$51,2))+('Summary Data'!$X113*DJ$51)+'Summary Data'!$Y113</f>
        <v>0</v>
      </c>
      <c r="DK58" s="169">
        <f>('Summary Data'!$V113*POWER(DK$51,3))+('Summary Data'!$W113*POWER(DK$51,2))+('Summary Data'!$X113*DK$51)+'Summary Data'!$Y113</f>
        <v>0</v>
      </c>
      <c r="DL58" s="169">
        <f>('Summary Data'!$V113*POWER(DL$51,3))+('Summary Data'!$W113*POWER(DL$51,2))+('Summary Data'!$X113*DL$51)+'Summary Data'!$Y113</f>
        <v>0</v>
      </c>
      <c r="DM58" s="169">
        <f>('Summary Data'!$V113*POWER(DM$51,3))+('Summary Data'!$W113*POWER(DM$51,2))+('Summary Data'!$X113*DM$51)+'Summary Data'!$Y113</f>
        <v>0</v>
      </c>
      <c r="DN58" s="169">
        <f>('Summary Data'!$V113*POWER(DN$51,3))+('Summary Data'!$W113*POWER(DN$51,2))+('Summary Data'!$X113*DN$51)+'Summary Data'!$Y113</f>
        <v>0</v>
      </c>
      <c r="DO58" s="169">
        <f>('Summary Data'!$V113*POWER(DO$51,3))+('Summary Data'!$W113*POWER(DO$51,2))+('Summary Data'!$X113*DO$51)+'Summary Data'!$Y113</f>
        <v>0</v>
      </c>
      <c r="DP58" s="169">
        <f>('Summary Data'!$V113*POWER(DP$51,3))+('Summary Data'!$W113*POWER(DP$51,2))+('Summary Data'!$X113*DP$51)+'Summary Data'!$Y113</f>
        <v>0</v>
      </c>
      <c r="DQ58" s="169">
        <f>('Summary Data'!$V113*POWER(DQ$51,3))+('Summary Data'!$W113*POWER(DQ$51,2))+('Summary Data'!$X113*DQ$51)+'Summary Data'!$Y113</f>
        <v>0</v>
      </c>
      <c r="DR58" s="169">
        <f>('Summary Data'!$V113*POWER(DR$51,3))+('Summary Data'!$W113*POWER(DR$51,2))+('Summary Data'!$X113*DR$51)+'Summary Data'!$Y113</f>
        <v>0</v>
      </c>
      <c r="DS58" s="169">
        <f>('Summary Data'!$V113*POWER(DS$51,3))+('Summary Data'!$W113*POWER(DS$51,2))+('Summary Data'!$X113*DS$51)+'Summary Data'!$Y113</f>
        <v>0</v>
      </c>
      <c r="DT58" s="169">
        <f>('Summary Data'!$V113*POWER(DT$51,3))+('Summary Data'!$W113*POWER(DT$51,2))+('Summary Data'!$X113*DT$51)+'Summary Data'!$Y113</f>
        <v>0</v>
      </c>
      <c r="DU58" s="169">
        <f>('Summary Data'!$V113*POWER(DU$51,3))+('Summary Data'!$W113*POWER(DU$51,2))+('Summary Data'!$X113*DU$51)+'Summary Data'!$Y113</f>
        <v>0</v>
      </c>
      <c r="DV58" s="169">
        <f>('Summary Data'!$V113*POWER(DV$51,3))+('Summary Data'!$W113*POWER(DV$51,2))+('Summary Data'!$X113*DV$51)+'Summary Data'!$Y113</f>
        <v>0</v>
      </c>
      <c r="DW58" s="169">
        <f>('Summary Data'!$V113*POWER(DW$51,3))+('Summary Data'!$W113*POWER(DW$51,2))+('Summary Data'!$X113*DW$51)+'Summary Data'!$Y113</f>
        <v>0</v>
      </c>
      <c r="DX58" s="169">
        <f>('Summary Data'!$V113*POWER(DX$51,3))+('Summary Data'!$W113*POWER(DX$51,2))+('Summary Data'!$X113*DX$51)+'Summary Data'!$Y113</f>
        <v>0</v>
      </c>
      <c r="DY58" s="169">
        <f>('Summary Data'!$V113*POWER(DY$51,3))+('Summary Data'!$W113*POWER(DY$51,2))+('Summary Data'!$X113*DY$51)+'Summary Data'!$Y113</f>
        <v>0</v>
      </c>
      <c r="DZ58" s="169">
        <f>('Summary Data'!$V113*POWER(DZ$51,3))+('Summary Data'!$W113*POWER(DZ$51,2))+('Summary Data'!$X113*DZ$51)+'Summary Data'!$Y113</f>
        <v>0</v>
      </c>
      <c r="EA58" s="169">
        <f>('Summary Data'!$V113*POWER(EA$51,3))+('Summary Data'!$W113*POWER(EA$51,2))+('Summary Data'!$X113*EA$51)+'Summary Data'!$Y113</f>
        <v>0</v>
      </c>
      <c r="EB58" s="169">
        <f>('Summary Data'!$V113*POWER(EB$51,3))+('Summary Data'!$W113*POWER(EB$51,2))+('Summary Data'!$X113*EB$51)+'Summary Data'!$Y113</f>
        <v>0</v>
      </c>
      <c r="EC58" s="169">
        <f>('Summary Data'!$V113*POWER(EC$51,3))+('Summary Data'!$W113*POWER(EC$51,2))+('Summary Data'!$X113*EC$51)+'Summary Data'!$Y113</f>
        <v>0</v>
      </c>
      <c r="ED58" s="169">
        <f>('Summary Data'!$V113*POWER(ED$51,3))+('Summary Data'!$W113*POWER(ED$51,2))+('Summary Data'!$X113*ED$51)+'Summary Data'!$Y113</f>
        <v>0</v>
      </c>
      <c r="EE58" s="169">
        <f>('Summary Data'!$V113*POWER(EE$51,3))+('Summary Data'!$W113*POWER(EE$51,2))+('Summary Data'!$X113*EE$51)+'Summary Data'!$Y113</f>
        <v>0</v>
      </c>
      <c r="EF58" s="169">
        <f>('Summary Data'!$V113*POWER(EF$51,3))+('Summary Data'!$W113*POWER(EF$51,2))+('Summary Data'!$X113*EF$51)+'Summary Data'!$Y113</f>
        <v>0</v>
      </c>
      <c r="EG58" s="169">
        <f>('Summary Data'!$V113*POWER(EG$51,3))+('Summary Data'!$W113*POWER(EG$51,2))+('Summary Data'!$X113*EG$51)+'Summary Data'!$Y113</f>
        <v>0</v>
      </c>
      <c r="EH58" s="169">
        <f>('Summary Data'!$V113*POWER(EH$51,3))+('Summary Data'!$W113*POWER(EH$51,2))+('Summary Data'!$X113*EH$51)+'Summary Data'!$Y113</f>
        <v>0</v>
      </c>
      <c r="EI58" s="169">
        <f>('Summary Data'!$V113*POWER(EI$51,3))+('Summary Data'!$W113*POWER(EI$51,2))+('Summary Data'!$X113*EI$51)+'Summary Data'!$Y113</f>
        <v>0</v>
      </c>
      <c r="EJ58" s="169">
        <f>('Summary Data'!$V113*POWER(EJ$51,3))+('Summary Data'!$W113*POWER(EJ$51,2))+('Summary Data'!$X113*EJ$51)+'Summary Data'!$Y113</f>
        <v>0</v>
      </c>
      <c r="EK58" s="169">
        <f>('Summary Data'!$V113*POWER(EK$51,3))+('Summary Data'!$W113*POWER(EK$51,2))+('Summary Data'!$X113*EK$51)+'Summary Data'!$Y113</f>
        <v>0</v>
      </c>
      <c r="EL58" s="169">
        <f>('Summary Data'!$V113*POWER(EL$51,3))+('Summary Data'!$W113*POWER(EL$51,2))+('Summary Data'!$X113*EL$51)+'Summary Data'!$Y113</f>
        <v>0</v>
      </c>
      <c r="EM58" s="169">
        <f>('Summary Data'!$V113*POWER(EM$51,3))+('Summary Data'!$W113*POWER(EM$51,2))+('Summary Data'!$X113*EM$51)+'Summary Data'!$Y113</f>
        <v>0</v>
      </c>
      <c r="EN58" s="169">
        <f>('Summary Data'!$V113*POWER(EN$51,3))+('Summary Data'!$W113*POWER(EN$51,2))+('Summary Data'!$X113*EN$51)+'Summary Data'!$Y113</f>
        <v>0</v>
      </c>
      <c r="EO58" s="170">
        <f>('Summary Data'!$V113*POWER(EO$51,3))+('Summary Data'!$W113*POWER(EO$51,2))+('Summary Data'!$X113*EO$51)+'Summary Data'!$Y113</f>
        <v>0</v>
      </c>
      <c r="EP58" s="278"/>
    </row>
    <row r="59" spans="2:147" ht="15.75" thickBot="1" x14ac:dyDescent="0.3">
      <c r="B59" s="274"/>
      <c r="C59" s="275"/>
      <c r="D59" s="275"/>
      <c r="E59" s="276"/>
      <c r="F59" s="129">
        <f t="shared" si="7"/>
        <v>6</v>
      </c>
      <c r="G59" s="173">
        <f t="shared" si="8"/>
        <v>2.9353112673640866E-2</v>
      </c>
      <c r="H59" s="174">
        <f t="shared" si="8"/>
        <v>2.3782335791459421E-2</v>
      </c>
      <c r="I59" s="174">
        <f t="shared" si="8"/>
        <v>1.8854741896758686E-2</v>
      </c>
      <c r="J59" s="174">
        <f t="shared" si="8"/>
        <v>1.4535208369061895E-2</v>
      </c>
      <c r="K59" s="174">
        <f t="shared" si="8"/>
        <v>1.078861258789228E-2</v>
      </c>
      <c r="L59" s="174">
        <f t="shared" si="8"/>
        <v>7.5798319327730901E-3</v>
      </c>
      <c r="M59" s="174">
        <f t="shared" si="8"/>
        <v>4.8737437832275625E-3</v>
      </c>
      <c r="N59" s="174">
        <f t="shared" si="8"/>
        <v>2.6352255187789206E-3</v>
      </c>
      <c r="O59" s="174">
        <f t="shared" si="8"/>
        <v>2.2565597667638659E-3</v>
      </c>
      <c r="P59" s="174">
        <f t="shared" si="8"/>
        <v>2.2565597667638659E-3</v>
      </c>
      <c r="Q59" s="174">
        <f t="shared" si="8"/>
        <v>2.2565597667638659E-3</v>
      </c>
      <c r="R59" s="174">
        <f t="shared" si="8"/>
        <v>2.2565597667638659E-3</v>
      </c>
      <c r="S59" s="174">
        <f t="shared" si="8"/>
        <v>2.2565597667638659E-3</v>
      </c>
      <c r="T59" s="174">
        <f t="shared" si="8"/>
        <v>2.2565597667638659E-3</v>
      </c>
      <c r="U59" s="174">
        <f t="shared" si="8"/>
        <v>2.2565597667638659E-3</v>
      </c>
      <c r="V59" s="174">
        <f t="shared" si="8"/>
        <v>2.2565597667638659E-3</v>
      </c>
      <c r="W59" s="174">
        <f t="shared" si="8"/>
        <v>2.2565597667638659E-3</v>
      </c>
      <c r="X59" s="174">
        <f t="shared" si="8"/>
        <v>2.2565597667638659E-3</v>
      </c>
      <c r="Y59" s="174">
        <f t="shared" si="8"/>
        <v>2.2565597667638659E-3</v>
      </c>
      <c r="Z59" s="174">
        <f t="shared" si="8"/>
        <v>2.2565597667638659E-3</v>
      </c>
      <c r="AA59" s="174">
        <f t="shared" si="8"/>
        <v>2.2565597667638659E-3</v>
      </c>
      <c r="AB59" s="174">
        <f t="shared" si="8"/>
        <v>2.2565597667638659E-3</v>
      </c>
      <c r="AC59" s="174">
        <f t="shared" si="8"/>
        <v>2.2565597667638659E-3</v>
      </c>
      <c r="AD59" s="174">
        <f t="shared" si="8"/>
        <v>2.2565597667638659E-3</v>
      </c>
      <c r="AE59" s="174">
        <f t="shared" si="8"/>
        <v>2.2565597667638659E-3</v>
      </c>
      <c r="AF59" s="174">
        <f t="shared" si="8"/>
        <v>2.2565597667638659E-3</v>
      </c>
      <c r="AG59" s="174">
        <f t="shared" si="8"/>
        <v>2.2285714285713992E-3</v>
      </c>
      <c r="AH59" s="174">
        <f t="shared" si="8"/>
        <v>1.9657005659406562E-3</v>
      </c>
      <c r="AI59" s="174">
        <f t="shared" si="8"/>
        <v>1.4328245583948157E-3</v>
      </c>
      <c r="AJ59" s="174">
        <f t="shared" si="8"/>
        <v>5.9482078545704253E-4</v>
      </c>
      <c r="AK59" s="174">
        <f t="shared" si="8"/>
        <v>0</v>
      </c>
      <c r="AL59" s="174">
        <f t="shared" ref="AL59" si="10">IF(DG59&gt;AM59,MAX(DG59,0),AM59)</f>
        <v>0</v>
      </c>
      <c r="AM59" s="174">
        <v>0</v>
      </c>
      <c r="AN59" s="174">
        <v>0</v>
      </c>
      <c r="AO59" s="174">
        <v>0</v>
      </c>
      <c r="AP59" s="174">
        <v>0</v>
      </c>
      <c r="AQ59" s="174">
        <v>0</v>
      </c>
      <c r="AR59" s="174">
        <v>0</v>
      </c>
      <c r="AS59" s="174">
        <v>0</v>
      </c>
      <c r="AT59" s="174">
        <v>0</v>
      </c>
      <c r="AU59" s="174">
        <v>0</v>
      </c>
      <c r="AV59" s="174">
        <v>0</v>
      </c>
      <c r="AW59" s="174">
        <v>0</v>
      </c>
      <c r="AX59" s="174">
        <v>0</v>
      </c>
      <c r="AY59" s="174">
        <v>0</v>
      </c>
      <c r="AZ59" s="174">
        <v>0</v>
      </c>
      <c r="BA59" s="174">
        <v>0</v>
      </c>
      <c r="BB59" s="174">
        <v>0</v>
      </c>
      <c r="BC59" s="174">
        <v>0</v>
      </c>
      <c r="BD59" s="174">
        <v>0</v>
      </c>
      <c r="BE59" s="174">
        <v>0</v>
      </c>
      <c r="BF59" s="174">
        <v>0</v>
      </c>
      <c r="BG59" s="174">
        <v>0</v>
      </c>
      <c r="BH59" s="174">
        <v>0</v>
      </c>
      <c r="BI59" s="174">
        <v>0</v>
      </c>
      <c r="BJ59" s="174">
        <v>0</v>
      </c>
      <c r="BK59" s="174">
        <v>0</v>
      </c>
      <c r="BL59" s="174">
        <v>0</v>
      </c>
      <c r="BM59" s="174">
        <v>0</v>
      </c>
      <c r="BN59" s="174">
        <v>0</v>
      </c>
      <c r="BO59" s="174">
        <v>0</v>
      </c>
      <c r="BP59" s="174">
        <v>0</v>
      </c>
      <c r="BQ59" s="174">
        <v>0</v>
      </c>
      <c r="BR59" s="174">
        <v>0</v>
      </c>
      <c r="BS59" s="174">
        <v>0</v>
      </c>
      <c r="BT59" s="175">
        <v>0</v>
      </c>
      <c r="BU59" s="279"/>
      <c r="CA59" s="215">
        <f t="shared" si="9"/>
        <v>0</v>
      </c>
      <c r="CB59" s="173">
        <f>('Summary Data'!$V112*POWER(CB$51,3))+('Summary Data'!$W112*POWER(CB$51,2))+('Summary Data'!$X112*CB$51)+'Summary Data'!$Y112</f>
        <v>2.9353112673640866E-2</v>
      </c>
      <c r="CC59" s="174">
        <f>('Summary Data'!$V112*POWER(CC$51,3))+('Summary Data'!$W112*POWER(CC$51,2))+('Summary Data'!$X112*CC$51)+'Summary Data'!$Y112</f>
        <v>2.3782335791459421E-2</v>
      </c>
      <c r="CD59" s="174">
        <f>('Summary Data'!$V112*POWER(CD$51,3))+('Summary Data'!$W112*POWER(CD$51,2))+('Summary Data'!$X112*CD$51)+'Summary Data'!$Y112</f>
        <v>1.8854741896758686E-2</v>
      </c>
      <c r="CE59" s="174">
        <f>('Summary Data'!$V112*POWER(CE$51,3))+('Summary Data'!$W112*POWER(CE$51,2))+('Summary Data'!$X112*CE$51)+'Summary Data'!$Y112</f>
        <v>1.4535208369061895E-2</v>
      </c>
      <c r="CF59" s="174">
        <f>('Summary Data'!$V112*POWER(CF$51,3))+('Summary Data'!$W112*POWER(CF$51,2))+('Summary Data'!$X112*CF$51)+'Summary Data'!$Y112</f>
        <v>1.078861258789228E-2</v>
      </c>
      <c r="CG59" s="174">
        <f>('Summary Data'!$V112*POWER(CG$51,3))+('Summary Data'!$W112*POWER(CG$51,2))+('Summary Data'!$X112*CG$51)+'Summary Data'!$Y112</f>
        <v>7.5798319327730901E-3</v>
      </c>
      <c r="CH59" s="174">
        <f>('Summary Data'!$V112*POWER(CH$51,3))+('Summary Data'!$W112*POWER(CH$51,2))+('Summary Data'!$X112*CH$51)+'Summary Data'!$Y112</f>
        <v>4.8737437832275625E-3</v>
      </c>
      <c r="CI59" s="174">
        <f>('Summary Data'!$V112*POWER(CI$51,3))+('Summary Data'!$W112*POWER(CI$51,2))+('Summary Data'!$X112*CI$51)+'Summary Data'!$Y112</f>
        <v>2.6352255187789206E-3</v>
      </c>
      <c r="CJ59" s="174">
        <f>('Summary Data'!$V112*POWER(CJ$51,3))+('Summary Data'!$W112*POWER(CJ$51,2))+('Summary Data'!$X112*CJ$51)+'Summary Data'!$Y112</f>
        <v>8.2915451895041251E-4</v>
      </c>
      <c r="CK59" s="174">
        <f>('Summary Data'!$V112*POWER(CK$51,3))+('Summary Data'!$W112*POWER(CK$51,2))+('Summary Data'!$X112*CK$51)+'Summary Data'!$Y112</f>
        <v>-5.7959183673471706E-4</v>
      </c>
      <c r="CL59" s="174">
        <f>('Summary Data'!$V112*POWER(CL$51,3))+('Summary Data'!$W112*POWER(CL$51,2))+('Summary Data'!$X112*CL$51)+'Summary Data'!$Y112</f>
        <v>-1.6261361687532339E-3</v>
      </c>
      <c r="CM59" s="174">
        <f>('Summary Data'!$V112*POWER(CM$51,3))+('Summary Data'!$W112*POWER(CM$51,2))+('Summary Data'!$X112*CM$51)+'Summary Data'!$Y112</f>
        <v>-2.3456010975819105E-3</v>
      </c>
      <c r="CN59" s="174">
        <f>('Summary Data'!$V112*POWER(CN$51,3))+('Summary Data'!$W112*POWER(CN$51,2))+('Summary Data'!$X112*CN$51)+'Summary Data'!$Y112</f>
        <v>-2.7731092436975024E-3</v>
      </c>
      <c r="CO59" s="174">
        <f>('Summary Data'!$V112*POWER(CO$51,3))+('Summary Data'!$W112*POWER(CO$51,2))+('Summary Data'!$X112*CO$51)+'Summary Data'!$Y112</f>
        <v>-2.9437832275767684E-3</v>
      </c>
      <c r="CP59" s="174">
        <f>('Summary Data'!$V112*POWER(CP$51,3))+('Summary Data'!$W112*POWER(CP$51,2))+('Summary Data'!$X112*CP$51)+'Summary Data'!$Y112</f>
        <v>-2.8927456696964671E-3</v>
      </c>
      <c r="CQ59" s="174">
        <f>('Summary Data'!$V112*POWER(CQ$51,3))+('Summary Data'!$W112*POWER(CQ$51,2))+('Summary Data'!$X112*CQ$51)+'Summary Data'!$Y112</f>
        <v>-2.6551191905333713E-3</v>
      </c>
      <c r="CR59" s="174">
        <f>('Summary Data'!$V112*POWER(CR$51,3))+('Summary Data'!$W112*POWER(CR$51,2))+('Summary Data'!$X112*CR$51)+'Summary Data'!$Y112</f>
        <v>-2.2660264105642397E-3</v>
      </c>
      <c r="CS59" s="174">
        <f>('Summary Data'!$V112*POWER(CS$51,3))+('Summary Data'!$W112*POWER(CS$51,2))+('Summary Data'!$X112*CS$51)+'Summary Data'!$Y112</f>
        <v>-1.7605899502658312E-3</v>
      </c>
      <c r="CT59" s="174">
        <f>('Summary Data'!$V112*POWER(CT$51,3))+('Summary Data'!$W112*POWER(CT$51,2))+('Summary Data'!$X112*CT$51)+'Summary Data'!$Y112</f>
        <v>-1.1739324301149184E-3</v>
      </c>
      <c r="CU59" s="174">
        <f>('Summary Data'!$V112*POWER(CU$51,3))+('Summary Data'!$W112*POWER(CU$51,2))+('Summary Data'!$X112*CU$51)+'Summary Data'!$Y112</f>
        <v>-5.4117647058825324E-4</v>
      </c>
      <c r="CV59" s="174">
        <f>('Summary Data'!$V112*POWER(CV$51,3))+('Summary Data'!$W112*POWER(CV$51,2))+('Summary Data'!$X112*CV$51)+'Summary Data'!$Y112</f>
        <v>1.0255530783742639E-4</v>
      </c>
      <c r="CW59" s="174">
        <f>('Summary Data'!$V112*POWER(CW$51,3))+('Summary Data'!$W112*POWER(CW$51,2))+('Summary Data'!$X112*CW$51)+'Summary Data'!$Y112</f>
        <v>7.2214028468529923E-4</v>
      </c>
      <c r="CX59" s="174">
        <f>('Summary Data'!$V112*POWER(CX$51,3))+('Summary Data'!$W112*POWER(CX$51,2))+('Summary Data'!$X112*CX$51)+'Summary Data'!$Y112</f>
        <v>1.282455839478655E-3</v>
      </c>
      <c r="CY59" s="174">
        <f>('Summary Data'!$V112*POWER(CY$51,3))+('Summary Data'!$W112*POWER(CY$51,2))+('Summary Data'!$X112*CY$51)+'Summary Data'!$Y112</f>
        <v>1.7483793517407142E-3</v>
      </c>
      <c r="CZ59" s="174">
        <f>('Summary Data'!$V112*POWER(CZ$51,3))+('Summary Data'!$W112*POWER(CZ$51,2))+('Summary Data'!$X112*CZ$51)+'Summary Data'!$Y112</f>
        <v>2.0847882009946972E-3</v>
      </c>
      <c r="DA59" s="174">
        <f>('Summary Data'!$V112*POWER(DA$51,3))+('Summary Data'!$W112*POWER(DA$51,2))+('Summary Data'!$X112*DA$51)+'Summary Data'!$Y112</f>
        <v>2.2565597667638659E-3</v>
      </c>
      <c r="DB59" s="174">
        <f>('Summary Data'!$V112*POWER(DB$51,3))+('Summary Data'!$W112*POWER(DB$51,2))+('Summary Data'!$X112*DB$51)+'Summary Data'!$Y112</f>
        <v>2.2285714285713992E-3</v>
      </c>
      <c r="DC59" s="174">
        <f>('Summary Data'!$V112*POWER(DC$51,3))+('Summary Data'!$W112*POWER(DC$51,2))+('Summary Data'!$X112*DC$51)+'Summary Data'!$Y112</f>
        <v>1.9657005659406562E-3</v>
      </c>
      <c r="DD59" s="174">
        <f>('Summary Data'!$V112*POWER(DD$51,3))+('Summary Data'!$W112*POWER(DD$51,2))+('Summary Data'!$X112*DD$51)+'Summary Data'!$Y112</f>
        <v>1.4328245583948157E-3</v>
      </c>
      <c r="DE59" s="174">
        <f>('Summary Data'!$V112*POWER(DE$51,3))+('Summary Data'!$W112*POWER(DE$51,2))+('Summary Data'!$X112*DE$51)+'Summary Data'!$Y112</f>
        <v>5.9482078545704253E-4</v>
      </c>
      <c r="DF59" s="174">
        <f>('Summary Data'!$V112*POWER(DF$51,3))+('Summary Data'!$W112*POWER(DF$51,2))+('Summary Data'!$X112*DF$51)+'Summary Data'!$Y112</f>
        <v>-5.8343337334930412E-4</v>
      </c>
      <c r="DG59" s="174">
        <f>('Summary Data'!$V112*POWER(DG$51,3))+('Summary Data'!$W112*POWER(DG$51,2))+('Summary Data'!$X112*DG$51)+'Summary Data'!$Y112</f>
        <v>-2.1370605385010871E-3</v>
      </c>
      <c r="DH59" s="174">
        <f>('Summary Data'!$V112*POWER(DH$51,3))+('Summary Data'!$W112*POWER(DH$51,2))+('Summary Data'!$X112*DH$51)+'Summary Data'!$Y112</f>
        <v>-4.1011833304750306E-3</v>
      </c>
      <c r="DI59" s="174">
        <f>('Summary Data'!$V112*POWER(DI$51,3))+('Summary Data'!$W112*POWER(DI$51,2))+('Summary Data'!$X112*DI$51)+'Summary Data'!$Y112</f>
        <v>-6.5109243697479141E-3</v>
      </c>
      <c r="DJ59" s="174">
        <f>('Summary Data'!$V112*POWER(DJ$51,3))+('Summary Data'!$W112*POWER(DJ$51,2))+('Summary Data'!$X112*DJ$51)+'Summary Data'!$Y112</f>
        <v>-9.401406276796434E-3</v>
      </c>
      <c r="DK59" s="174">
        <f>('Summary Data'!$V112*POWER(DK$51,3))+('Summary Data'!$W112*POWER(DK$51,2))+('Summary Data'!$X112*DK$51)+'Summary Data'!$Y112</f>
        <v>-1.2807751672097342E-2</v>
      </c>
      <c r="DL59" s="174">
        <f>('Summary Data'!$V112*POWER(DL$51,3))+('Summary Data'!$W112*POWER(DL$51,2))+('Summary Data'!$X112*DL$51)+'Summary Data'!$Y112</f>
        <v>-1.6765083176127613E-2</v>
      </c>
      <c r="DM59" s="174">
        <f>('Summary Data'!$V112*POWER(DM$51,3))+('Summary Data'!$W112*POWER(DM$51,2))+('Summary Data'!$X112*DM$51)+'Summary Data'!$Y112</f>
        <v>-2.1308523409363719E-2</v>
      </c>
      <c r="DN59" s="174">
        <f>('Summary Data'!$V112*POWER(DN$51,3))+('Summary Data'!$W112*POWER(DN$51,2))+('Summary Data'!$X112*DN$51)+'Summary Data'!$Y112</f>
        <v>-2.6473194992282609E-2</v>
      </c>
      <c r="DO59" s="174">
        <f>('Summary Data'!$V112*POWER(DO$51,3))+('Summary Data'!$W112*POWER(DO$51,2))+('Summary Data'!$X112*DO$51)+'Summary Data'!$Y112</f>
        <v>-3.2294220545361088E-2</v>
      </c>
      <c r="DP59" s="174">
        <f>('Summary Data'!$V112*POWER(DP$51,3))+('Summary Data'!$W112*POWER(DP$51,2))+('Summary Data'!$X112*DP$51)+'Summary Data'!$Y112</f>
        <v>-3.8806722689075604E-2</v>
      </c>
      <c r="DQ59" s="174">
        <f>('Summary Data'!$V112*POWER(DQ$51,3))+('Summary Data'!$W112*POWER(DQ$51,2))+('Summary Data'!$X112*DQ$51)+'Summary Data'!$Y112</f>
        <v>-4.6045824043903297E-2</v>
      </c>
      <c r="DR59" s="174">
        <f>('Summary Data'!$V112*POWER(DR$51,3))+('Summary Data'!$W112*POWER(DR$51,2))+('Summary Data'!$X112*DR$51)+'Summary Data'!$Y112</f>
        <v>-5.4046647230320724E-2</v>
      </c>
      <c r="DS59" s="174">
        <f>('Summary Data'!$V112*POWER(DS$51,3))+('Summary Data'!$W112*POWER(DS$51,2))+('Summary Data'!$X112*DS$51)+'Summary Data'!$Y112</f>
        <v>-6.2844314868804665E-2</v>
      </c>
      <c r="DT59" s="174">
        <f>('Summary Data'!$V112*POWER(DT$51,3))+('Summary Data'!$W112*POWER(DT$51,2))+('Summary Data'!$X112*DT$51)+'Summary Data'!$Y112</f>
        <v>-7.2473949579832012E-2</v>
      </c>
      <c r="DU59" s="174">
        <f>('Summary Data'!$V112*POWER(DU$51,3))+('Summary Data'!$W112*POWER(DU$51,2))+('Summary Data'!$X112*DU$51)+'Summary Data'!$Y112</f>
        <v>-8.297067398387932E-2</v>
      </c>
      <c r="DV59" s="174">
        <f>('Summary Data'!$V112*POWER(DV$51,3))+('Summary Data'!$W112*POWER(DV$51,2))+('Summary Data'!$X112*DV$51)+'Summary Data'!$Y112</f>
        <v>-9.4369610701423481E-2</v>
      </c>
      <c r="DW59" s="174">
        <f>('Summary Data'!$V112*POWER(DW$51,3))+('Summary Data'!$W112*POWER(DW$51,2))+('Summary Data'!$X112*DW$51)+'Summary Data'!$Y112</f>
        <v>-0.10670588235294116</v>
      </c>
      <c r="DX59" s="174">
        <f>('Summary Data'!$V112*POWER(DX$51,3))+('Summary Data'!$W112*POWER(DX$51,2))+('Summary Data'!$X112*DX$51)+'Summary Data'!$Y112</f>
        <v>-0.12001461155890937</v>
      </c>
      <c r="DY59" s="174">
        <f>('Summary Data'!$V112*POWER(DY$51,3))+('Summary Data'!$W112*POWER(DY$51,2))+('Summary Data'!$X112*DY$51)+'Summary Data'!$Y112</f>
        <v>-0.13433092093980453</v>
      </c>
      <c r="DZ59" s="174">
        <f>('Summary Data'!$V112*POWER(DZ$51,3))+('Summary Data'!$W112*POWER(DZ$51,2))+('Summary Data'!$X112*DZ$51)+'Summary Data'!$Y112</f>
        <v>-0.14968993311610368</v>
      </c>
      <c r="EA59" s="174">
        <f>('Summary Data'!$V112*POWER(EA$51,3))+('Summary Data'!$W112*POWER(EA$51,2))+('Summary Data'!$X112*EA$51)+'Summary Data'!$Y112</f>
        <v>-0.16612677070828358</v>
      </c>
      <c r="EB59" s="174">
        <f>('Summary Data'!$V112*POWER(EB$51,3))+('Summary Data'!$W112*POWER(EB$51,2))+('Summary Data'!$X112*EB$51)+'Summary Data'!$Y112</f>
        <v>-0.18367655633682056</v>
      </c>
      <c r="EC59" s="174">
        <f>('Summary Data'!$V112*POWER(EC$51,3))+('Summary Data'!$W112*POWER(EC$51,2))+('Summary Data'!$X112*EC$51)+'Summary Data'!$Y112</f>
        <v>-0.20237441262219186</v>
      </c>
      <c r="ED59" s="174">
        <f>('Summary Data'!$V112*POWER(ED$51,3))+('Summary Data'!$W112*POWER(ED$51,2))+('Summary Data'!$X112*ED$51)+'Summary Data'!$Y112</f>
        <v>-0.22225546218487413</v>
      </c>
      <c r="EE59" s="174">
        <f>('Summary Data'!$V112*POWER(EE$51,3))+('Summary Data'!$W112*POWER(EE$51,2))+('Summary Data'!$X112*EE$51)+'Summary Data'!$Y112</f>
        <v>-0.24335482764534405</v>
      </c>
      <c r="EF59" s="174">
        <f>('Summary Data'!$V112*POWER(EF$51,3))+('Summary Data'!$W112*POWER(EF$51,2))+('Summary Data'!$X112*EF$51)+'Summary Data'!$Y112</f>
        <v>-0.26570763162407851</v>
      </c>
      <c r="EG59" s="174">
        <f>('Summary Data'!$V112*POWER(EG$51,3))+('Summary Data'!$W112*POWER(EG$51,2))+('Summary Data'!$X112*EG$51)+'Summary Data'!$Y112</f>
        <v>-0.28934899674155395</v>
      </c>
      <c r="EH59" s="174">
        <f>('Summary Data'!$V112*POWER(EH$51,3))+('Summary Data'!$W112*POWER(EH$51,2))+('Summary Data'!$X112*EH$51)+'Summary Data'!$Y112</f>
        <v>-0.3143140456182475</v>
      </c>
      <c r="EI59" s="174">
        <f>('Summary Data'!$V112*POWER(EI$51,3))+('Summary Data'!$W112*POWER(EI$51,2))+('Summary Data'!$X112*EI$51)+'Summary Data'!$Y112</f>
        <v>-0.34063790087463586</v>
      </c>
      <c r="EJ59" s="174">
        <f>('Summary Data'!$V112*POWER(EJ$51,3))+('Summary Data'!$W112*POWER(EJ$51,2))+('Summary Data'!$X112*EJ$51)+'Summary Data'!$Y112</f>
        <v>-0.36835568513119582</v>
      </c>
      <c r="EK59" s="174">
        <f>('Summary Data'!$V112*POWER(EK$51,3))+('Summary Data'!$W112*POWER(EK$51,2))+('Summary Data'!$X112*EK$51)+'Summary Data'!$Y112</f>
        <v>-0.39750252100840366</v>
      </c>
      <c r="EL59" s="174">
        <f>('Summary Data'!$V112*POWER(EL$51,3))+('Summary Data'!$W112*POWER(EL$51,2))+('Summary Data'!$X112*EL$51)+'Summary Data'!$Y112</f>
        <v>-0.42811353112673695</v>
      </c>
      <c r="EM59" s="174">
        <f>('Summary Data'!$V112*POWER(EM$51,3))+('Summary Data'!$W112*POWER(EM$51,2))+('Summary Data'!$X112*EM$51)+'Summary Data'!$Y112</f>
        <v>-0.46022383810667161</v>
      </c>
      <c r="EN59" s="174">
        <f>('Summary Data'!$V112*POWER(EN$51,3))+('Summary Data'!$W112*POWER(EN$51,2))+('Summary Data'!$X112*EN$51)+'Summary Data'!$Y112</f>
        <v>-0.49386856456868483</v>
      </c>
      <c r="EO59" s="175">
        <f>('Summary Data'!$V112*POWER(EO$51,3))+('Summary Data'!$W112*POWER(EO$51,2))+('Summary Data'!$X112*EO$51)+'Summary Data'!$Y112</f>
        <v>-0.52908283313325366</v>
      </c>
      <c r="EP59" s="279"/>
    </row>
    <row r="61" spans="2:147" x14ac:dyDescent="0.25">
      <c r="I61" s="114"/>
    </row>
    <row r="62" spans="2:147" x14ac:dyDescent="0.25">
      <c r="F62" s="183"/>
    </row>
  </sheetData>
  <sheetProtection algorithmName="SHA-512" hashValue="D1KyFFVuNlpfaBLrTx8nTbIK+9gu3XFXHLRerwvqy233BYl6yrgrjc21iEvkcEnQ1xHNl+V1N8nkZRQ+/TruRA==" saltValue="NMdx47EJ0pzpDXNVsSCI1w==" spinCount="100000" sheet="1" objects="1" scenarios="1"/>
  <mergeCells count="23">
    <mergeCell ref="B13:G13"/>
    <mergeCell ref="A1:T1"/>
    <mergeCell ref="J2:R2"/>
    <mergeCell ref="B5:D5"/>
    <mergeCell ref="P5:S5"/>
    <mergeCell ref="B7:D7"/>
    <mergeCell ref="B14:E22"/>
    <mergeCell ref="H15:H22"/>
    <mergeCell ref="B28:F28"/>
    <mergeCell ref="B29:E37"/>
    <mergeCell ref="B39:F39"/>
    <mergeCell ref="G39:M39"/>
    <mergeCell ref="B40:E48"/>
    <mergeCell ref="N41:N48"/>
    <mergeCell ref="B50:F50"/>
    <mergeCell ref="G50:V50"/>
    <mergeCell ref="CB50:CQ50"/>
    <mergeCell ref="DH50:DW50"/>
    <mergeCell ref="DX50:EM50"/>
    <mergeCell ref="B51:E59"/>
    <mergeCell ref="BU52:BU59"/>
    <mergeCell ref="EP52:EP59"/>
    <mergeCell ref="CR50:DG50"/>
  </mergeCells>
  <dataValidations count="1">
    <dataValidation type="list" allowBlank="1" showInputMessage="1" showErrorMessage="1" sqref="E5" xr:uid="{3FBBA386-1666-4E25-A18A-C3589055CF41}">
      <formula1>PressureUnits</formula1>
    </dataValidation>
  </dataValidations>
  <pageMargins left="0.70866141732283472" right="0.70866141732283472" top="0.74803149606299213" bottom="0.74803149606299213" header="0.31496062992125984" footer="0.31496062992125984"/>
  <pageSetup paperSize="9" scale="19" fitToHeight="2" orientation="landscape" horizontalDpi="300"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2DF335AD78B1F40BBA90B35DD20539C" ma:contentTypeVersion="18" ma:contentTypeDescription="Create a new document." ma:contentTypeScope="" ma:versionID="f4a95bcce2238afaf6fe853b5db91274">
  <xsd:schema xmlns:xsd="http://www.w3.org/2001/XMLSchema" xmlns:xs="http://www.w3.org/2001/XMLSchema" xmlns:p="http://schemas.microsoft.com/office/2006/metadata/properties" xmlns:ns2="678b8a1c-9245-4045-8063-caa3cae0cf2a" xmlns:ns3="9425fc9c-944d-4da0-a55a-bad940d584c6" targetNamespace="http://schemas.microsoft.com/office/2006/metadata/properties" ma:root="true" ma:fieldsID="f496eb6efeedb3ade83d211a790b9d77" ns2:_="" ns3:_="">
    <xsd:import namespace="678b8a1c-9245-4045-8063-caa3cae0cf2a"/>
    <xsd:import namespace="9425fc9c-944d-4da0-a55a-bad940d584c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MediaServiceOCR" minOccurs="0"/>
                <xsd:element ref="ns2:MediaServiceLocation"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78b8a1c-9245-4045-8063-caa3cae0cf2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72d5a834-6d06-4605-97f8-32eeb785163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425fc9c-944d-4da0-a55a-bad940d584c6"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7690736e-7665-4781-85fa-1359dcfa8d3a}" ma:internalName="TaxCatchAll" ma:showField="CatchAllData" ma:web="9425fc9c-944d-4da0-a55a-bad940d584c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78b8a1c-9245-4045-8063-caa3cae0cf2a">
      <Terms xmlns="http://schemas.microsoft.com/office/infopath/2007/PartnerControls"/>
    </lcf76f155ced4ddcb4097134ff3c332f>
    <TaxCatchAll xmlns="9425fc9c-944d-4da0-a55a-bad940d584c6" xsi:nil="true"/>
  </documentManagement>
</p:properties>
</file>

<file path=customXml/itemProps1.xml><?xml version="1.0" encoding="utf-8"?>
<ds:datastoreItem xmlns:ds="http://schemas.openxmlformats.org/officeDocument/2006/customXml" ds:itemID="{8E936C49-C81D-472A-BEAC-15131C81EC55}">
  <ds:schemaRefs>
    <ds:schemaRef ds:uri="http://schemas.microsoft.com/sharepoint/v3/contenttype/forms"/>
  </ds:schemaRefs>
</ds:datastoreItem>
</file>

<file path=customXml/itemProps2.xml><?xml version="1.0" encoding="utf-8"?>
<ds:datastoreItem xmlns:ds="http://schemas.openxmlformats.org/officeDocument/2006/customXml" ds:itemID="{0CD7603E-67CD-499C-8FA8-E7E30AA28E4E}"/>
</file>

<file path=customXml/itemProps3.xml><?xml version="1.0" encoding="utf-8"?>
<ds:datastoreItem xmlns:ds="http://schemas.openxmlformats.org/officeDocument/2006/customXml" ds:itemID="{DAF4D7FF-302F-4818-8B29-40F680DCA9B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3</vt:i4>
      </vt:variant>
    </vt:vector>
  </HeadingPairs>
  <TitlesOfParts>
    <vt:vector size="12" baseType="lpstr">
      <vt:lpstr>Summary Data</vt:lpstr>
      <vt:lpstr>Constants</vt:lpstr>
      <vt:lpstr>Help</vt:lpstr>
      <vt:lpstr>Generic ECU</vt:lpstr>
      <vt:lpstr>LINK</vt:lpstr>
      <vt:lpstr>Nissan GTR EcuTek</vt:lpstr>
      <vt:lpstr>Nissan GTR COBB</vt:lpstr>
      <vt:lpstr>Subaru COBB</vt:lpstr>
      <vt:lpstr>Mitsubishi EVO X COBB</vt:lpstr>
      <vt:lpstr>PressureFactors</vt:lpstr>
      <vt:lpstr>PressureUnits</vt:lpstr>
      <vt:lpstr>Help!Print_Area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Walsh</dc:creator>
  <cp:lastModifiedBy>Laura Bonafont</cp:lastModifiedBy>
  <dcterms:created xsi:type="dcterms:W3CDTF">2020-11-16T15:09:08Z</dcterms:created>
  <dcterms:modified xsi:type="dcterms:W3CDTF">2025-12-09T15:55:11Z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0x01010012DF335AD78B1F40BBA90B35DD20539C</vt:lpwstr>
  </property>
</Properties>
</file>